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R7(2025)\G水道局\C営業課\01庶務係\15_経営戦略\下水道使用料改定\"/>
    </mc:Choice>
  </mc:AlternateContent>
  <bookViews>
    <workbookView xWindow="0" yWindow="0" windowWidth="20490" windowHeight="709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2" i="1" l="1"/>
  <c r="L21" i="1"/>
  <c r="K22" i="1"/>
  <c r="K21" i="1"/>
  <c r="J22" i="1"/>
  <c r="I22" i="1"/>
  <c r="J21" i="1"/>
  <c r="I21" i="1"/>
  <c r="H22" i="1"/>
  <c r="H21" i="1"/>
  <c r="G22" i="1"/>
  <c r="G21" i="1"/>
  <c r="F21" i="1"/>
  <c r="F22" i="1"/>
  <c r="F30" i="1"/>
  <c r="F31" i="1"/>
  <c r="L13" i="1"/>
  <c r="L12" i="1"/>
  <c r="L15" i="1" s="1"/>
  <c r="K13" i="1"/>
  <c r="K12" i="1"/>
  <c r="J12" i="1"/>
  <c r="J13" i="1"/>
  <c r="J15" i="1" s="1"/>
  <c r="I13" i="1"/>
  <c r="I12" i="1"/>
  <c r="H13" i="1"/>
  <c r="H12" i="1"/>
  <c r="G13" i="1"/>
  <c r="F13" i="1"/>
  <c r="G12" i="1"/>
  <c r="F12" i="1"/>
  <c r="M22" i="1" l="1"/>
  <c r="M21" i="1"/>
  <c r="M12" i="1"/>
  <c r="N12" i="1" s="1"/>
  <c r="M13" i="1"/>
  <c r="N13" i="1" s="1"/>
  <c r="O13" i="1" s="1"/>
  <c r="I23" i="1"/>
  <c r="L24" i="1"/>
  <c r="J23" i="1"/>
  <c r="K23" i="1"/>
  <c r="J24" i="1"/>
  <c r="I24" i="1"/>
  <c r="L23" i="1"/>
  <c r="K24" i="1"/>
  <c r="H23" i="1"/>
  <c r="F24" i="1"/>
  <c r="K15" i="1"/>
  <c r="J14" i="1"/>
  <c r="H24" i="1"/>
  <c r="G23" i="1"/>
  <c r="G24" i="1"/>
  <c r="F23" i="1"/>
  <c r="K14" i="1"/>
  <c r="L14" i="1"/>
  <c r="M14" i="1" l="1"/>
  <c r="N21" i="1"/>
  <c r="O21" i="1" s="1"/>
  <c r="M24" i="1"/>
  <c r="N22" i="1"/>
  <c r="M23" i="1"/>
  <c r="N14" i="1"/>
  <c r="O12" i="1"/>
  <c r="O14" i="1" s="1"/>
  <c r="N23" i="1" l="1"/>
  <c r="N24" i="1"/>
  <c r="O22" i="1"/>
  <c r="O24" i="1" l="1"/>
  <c r="O23" i="1"/>
  <c r="M31" i="1" l="1"/>
  <c r="N31" i="1" l="1"/>
  <c r="O31" i="1" l="1"/>
  <c r="F15" i="1" l="1"/>
  <c r="F14" i="1"/>
  <c r="G15" i="1" l="1"/>
  <c r="G14" i="1"/>
  <c r="H14" i="1"/>
  <c r="H15" i="1"/>
  <c r="I14" i="1"/>
  <c r="I15" i="1" l="1"/>
  <c r="N15" i="1"/>
  <c r="M15" i="1"/>
  <c r="O15" i="1" l="1"/>
  <c r="F33" i="1"/>
  <c r="F32" i="1"/>
  <c r="M30" i="1"/>
  <c r="N30" i="1" s="1"/>
  <c r="N32" i="1" l="1"/>
  <c r="N33" i="1"/>
  <c r="O30" i="1"/>
  <c r="M32" i="1"/>
  <c r="M33" i="1"/>
  <c r="O33" i="1" l="1"/>
  <c r="O32" i="1"/>
</calcChain>
</file>

<file path=xl/sharedStrings.xml><?xml version="1.0" encoding="utf-8"?>
<sst xmlns="http://schemas.openxmlformats.org/spreadsheetml/2006/main" count="81" uniqueCount="39">
  <si>
    <t>2か月間の
使用水量（㎥）</t>
    <rPh sb="2" eb="3">
      <t>ゲツ</t>
    </rPh>
    <rPh sb="3" eb="4">
      <t>アイダ</t>
    </rPh>
    <rPh sb="6" eb="8">
      <t>シヨウ</t>
    </rPh>
    <rPh sb="8" eb="10">
      <t>スイリョウ</t>
    </rPh>
    <phoneticPr fontId="1"/>
  </si>
  <si>
    <t>消費税</t>
    <rPh sb="0" eb="3">
      <t>ショウヒゼイ</t>
    </rPh>
    <phoneticPr fontId="1"/>
  </si>
  <si>
    <t>合計</t>
    <rPh sb="0" eb="2">
      <t>ゴウケイ</t>
    </rPh>
    <phoneticPr fontId="1"/>
  </si>
  <si>
    <t>差額</t>
    <rPh sb="0" eb="2">
      <t>サガク</t>
    </rPh>
    <phoneticPr fontId="1"/>
  </si>
  <si>
    <t>基本料金</t>
    <rPh sb="0" eb="2">
      <t>キホン</t>
    </rPh>
    <rPh sb="2" eb="4">
      <t>リョウキン</t>
    </rPh>
    <phoneticPr fontId="4"/>
  </si>
  <si>
    <t>基本料金</t>
    <rPh sb="0" eb="2">
      <t>キホン</t>
    </rPh>
    <rPh sb="2" eb="4">
      <t>リョウキン</t>
    </rPh>
    <phoneticPr fontId="1"/>
  </si>
  <si>
    <t>超過料金1</t>
    <rPh sb="0" eb="2">
      <t>チョウカ</t>
    </rPh>
    <rPh sb="2" eb="4">
      <t>リョウキン</t>
    </rPh>
    <phoneticPr fontId="1"/>
  </si>
  <si>
    <t>超過料金2</t>
    <rPh sb="0" eb="4">
      <t>チョウカリョウキン</t>
    </rPh>
    <phoneticPr fontId="1"/>
  </si>
  <si>
    <t>超過料金3</t>
    <rPh sb="0" eb="4">
      <t>チョウカリョウキン</t>
    </rPh>
    <phoneticPr fontId="1"/>
  </si>
  <si>
    <t>増率</t>
    <rPh sb="0" eb="1">
      <t>ゾウ</t>
    </rPh>
    <rPh sb="1" eb="2">
      <t>リツ</t>
    </rPh>
    <phoneticPr fontId="1"/>
  </si>
  <si>
    <t>現行</t>
    <rPh sb="0" eb="2">
      <t>ゲンコウ</t>
    </rPh>
    <phoneticPr fontId="1"/>
  </si>
  <si>
    <t>改定後</t>
    <rPh sb="0" eb="2">
      <t>カイテイ</t>
    </rPh>
    <rPh sb="2" eb="3">
      <t>ゴ</t>
    </rPh>
    <phoneticPr fontId="1"/>
  </si>
  <si>
    <t>・日割り計算が発生する場合など、シミュレーション結果と実際の請求額が異なる場合があります。</t>
    <rPh sb="1" eb="3">
      <t>ヒワ</t>
    </rPh>
    <rPh sb="4" eb="6">
      <t>ケイサン</t>
    </rPh>
    <rPh sb="7" eb="9">
      <t>ハッセイ</t>
    </rPh>
    <rPh sb="11" eb="13">
      <t>バアイ</t>
    </rPh>
    <rPh sb="24" eb="26">
      <t>ケッカ</t>
    </rPh>
    <rPh sb="27" eb="29">
      <t>ジッサイ</t>
    </rPh>
    <rPh sb="30" eb="32">
      <t>セイキュウ</t>
    </rPh>
    <rPh sb="32" eb="33">
      <t>ガク</t>
    </rPh>
    <rPh sb="34" eb="35">
      <t>コト</t>
    </rPh>
    <rPh sb="37" eb="39">
      <t>バアイ</t>
    </rPh>
    <phoneticPr fontId="1"/>
  </si>
  <si>
    <t>【一般】</t>
    <rPh sb="1" eb="3">
      <t>イッパン</t>
    </rPh>
    <phoneticPr fontId="1"/>
  </si>
  <si>
    <t>【温泉（その他）】</t>
    <rPh sb="1" eb="3">
      <t>オンセン</t>
    </rPh>
    <rPh sb="6" eb="7">
      <t>タ</t>
    </rPh>
    <phoneticPr fontId="1"/>
  </si>
  <si>
    <t>1.0か月の</t>
    <rPh sb="4" eb="5">
      <t>ゲツ</t>
    </rPh>
    <phoneticPr fontId="4"/>
  </si>
  <si>
    <t>下水区分</t>
    <rPh sb="0" eb="2">
      <t>ゲスイ</t>
    </rPh>
    <rPh sb="2" eb="4">
      <t>クブン</t>
    </rPh>
    <phoneticPr fontId="4"/>
  </si>
  <si>
    <t>従量①</t>
    <rPh sb="0" eb="2">
      <t>ジュウリョウ</t>
    </rPh>
    <phoneticPr fontId="4"/>
  </si>
  <si>
    <t>従量②</t>
    <rPh sb="0" eb="2">
      <t>ジュウリョウ</t>
    </rPh>
    <phoneticPr fontId="4"/>
  </si>
  <si>
    <t>従量③</t>
    <rPh sb="0" eb="2">
      <t>ジュウリョウ</t>
    </rPh>
    <phoneticPr fontId="4"/>
  </si>
  <si>
    <t>従量④</t>
    <rPh sb="0" eb="2">
      <t>ジュウリョウ</t>
    </rPh>
    <phoneticPr fontId="4"/>
  </si>
  <si>
    <t>従量⑤</t>
    <rPh sb="0" eb="2">
      <t>ジュウリョウ</t>
    </rPh>
    <phoneticPr fontId="4"/>
  </si>
  <si>
    <t>従量⑥</t>
    <rPh sb="0" eb="2">
      <t>ジュウリョウ</t>
    </rPh>
    <phoneticPr fontId="4"/>
  </si>
  <si>
    <t>一般</t>
    <rPh sb="0" eb="2">
      <t>イッパン</t>
    </rPh>
    <phoneticPr fontId="4"/>
  </si>
  <si>
    <t>その他</t>
    <rPh sb="2" eb="3">
      <t>タ</t>
    </rPh>
    <phoneticPr fontId="4"/>
  </si>
  <si>
    <t>公衆浴場</t>
    <rPh sb="0" eb="2">
      <t>コウシュウ</t>
    </rPh>
    <rPh sb="2" eb="4">
      <t>ヨクジョウ</t>
    </rPh>
    <phoneticPr fontId="4"/>
  </si>
  <si>
    <t>超過料金4</t>
    <rPh sb="0" eb="4">
      <t>チョウカリョウキン</t>
    </rPh>
    <phoneticPr fontId="1"/>
  </si>
  <si>
    <t>超過料金5</t>
    <rPh sb="0" eb="4">
      <t>チョウカリョウキン</t>
    </rPh>
    <phoneticPr fontId="1"/>
  </si>
  <si>
    <t>超過料金6</t>
    <rPh sb="0" eb="4">
      <t>チョウカリョウキン</t>
    </rPh>
    <phoneticPr fontId="1"/>
  </si>
  <si>
    <t>下水道使用料</t>
    <rPh sb="0" eb="2">
      <t>ゲスイ</t>
    </rPh>
    <rPh sb="2" eb="3">
      <t>ドウ</t>
    </rPh>
    <rPh sb="3" eb="6">
      <t>シヨウリョウ</t>
    </rPh>
    <phoneticPr fontId="1"/>
  </si>
  <si>
    <t>【温泉（公衆浴場）】</t>
    <rPh sb="1" eb="3">
      <t>オンセン</t>
    </rPh>
    <rPh sb="4" eb="6">
      <t>コウシュウ</t>
    </rPh>
    <rPh sb="6" eb="8">
      <t>ヨクジョウ</t>
    </rPh>
    <phoneticPr fontId="1"/>
  </si>
  <si>
    <t>諏訪市建設水道部水道課</t>
    <rPh sb="0" eb="3">
      <t>スワシ</t>
    </rPh>
    <rPh sb="3" eb="5">
      <t>ケンセツ</t>
    </rPh>
    <rPh sb="5" eb="7">
      <t>スイドウ</t>
    </rPh>
    <rPh sb="7" eb="8">
      <t>ブ</t>
    </rPh>
    <rPh sb="8" eb="10">
      <t>スイドウ</t>
    </rPh>
    <rPh sb="10" eb="11">
      <t>カ</t>
    </rPh>
    <phoneticPr fontId="1"/>
  </si>
  <si>
    <t>令和8年10月下水道使用料改定による影響額シミュレーション</t>
    <rPh sb="0" eb="1">
      <t>レイ</t>
    </rPh>
    <rPh sb="1" eb="2">
      <t>ワ</t>
    </rPh>
    <rPh sb="3" eb="4">
      <t>ネン</t>
    </rPh>
    <rPh sb="6" eb="7">
      <t>ガツ</t>
    </rPh>
    <rPh sb="7" eb="10">
      <t>ゲスイドウ</t>
    </rPh>
    <rPh sb="10" eb="13">
      <t>シヨウリョウ</t>
    </rPh>
    <rPh sb="13" eb="15">
      <t>カイテイ</t>
    </rPh>
    <rPh sb="18" eb="21">
      <t>エイキョウガク</t>
    </rPh>
    <phoneticPr fontId="1"/>
  </si>
  <si>
    <t>　なお、金額は2か月分（1回の請求分）となります。水道料金と温泉料金は含みません。</t>
    <rPh sb="4" eb="6">
      <t>キンガク</t>
    </rPh>
    <rPh sb="9" eb="10">
      <t>ゲツ</t>
    </rPh>
    <rPh sb="10" eb="11">
      <t>ブン</t>
    </rPh>
    <rPh sb="13" eb="14">
      <t>カイ</t>
    </rPh>
    <rPh sb="15" eb="17">
      <t>セイキュウ</t>
    </rPh>
    <rPh sb="17" eb="18">
      <t>ブン</t>
    </rPh>
    <rPh sb="25" eb="27">
      <t>スイドウ</t>
    </rPh>
    <rPh sb="27" eb="29">
      <t>リョウキン</t>
    </rPh>
    <rPh sb="30" eb="32">
      <t>オンセン</t>
    </rPh>
    <rPh sb="32" eb="34">
      <t>リョウキン</t>
    </rPh>
    <rPh sb="35" eb="36">
      <t>フク</t>
    </rPh>
    <phoneticPr fontId="1"/>
  </si>
  <si>
    <t>・2か月間の使用水量を入力すると、現行と改定後の下水道使用料が表示されます。</t>
    <rPh sb="3" eb="4">
      <t>ゲツ</t>
    </rPh>
    <rPh sb="4" eb="5">
      <t>アイダ</t>
    </rPh>
    <rPh sb="6" eb="10">
      <t>シヨウスイリョウ</t>
    </rPh>
    <rPh sb="11" eb="13">
      <t>ニュウリョク</t>
    </rPh>
    <rPh sb="17" eb="19">
      <t>ゲンコウ</t>
    </rPh>
    <rPh sb="20" eb="22">
      <t>カイテイ</t>
    </rPh>
    <rPh sb="22" eb="23">
      <t>ゴ</t>
    </rPh>
    <rPh sb="24" eb="27">
      <t>ゲスイドウ</t>
    </rPh>
    <rPh sb="27" eb="30">
      <t>シヨウリョウ</t>
    </rPh>
    <rPh sb="31" eb="33">
      <t>ヒョウジ</t>
    </rPh>
    <phoneticPr fontId="1"/>
  </si>
  <si>
    <t>　※「一般」は水道の使用に伴う下水道使用料になります。</t>
    <rPh sb="3" eb="5">
      <t>イッパン</t>
    </rPh>
    <rPh sb="7" eb="9">
      <t>スイドウ</t>
    </rPh>
    <rPh sb="10" eb="12">
      <t>シヨウ</t>
    </rPh>
    <rPh sb="13" eb="14">
      <t>トモナ</t>
    </rPh>
    <rPh sb="15" eb="18">
      <t>ゲスイドウ</t>
    </rPh>
    <rPh sb="18" eb="21">
      <t>シヨウリョウ</t>
    </rPh>
    <phoneticPr fontId="1"/>
  </si>
  <si>
    <t>　※「温泉（その他）」は温泉（公衆浴場以外）の使用に伴う下水道使用料になります。</t>
    <rPh sb="3" eb="5">
      <t>オンセン</t>
    </rPh>
    <rPh sb="8" eb="9">
      <t>タ</t>
    </rPh>
    <rPh sb="12" eb="14">
      <t>オンセン</t>
    </rPh>
    <rPh sb="15" eb="17">
      <t>コウシュウ</t>
    </rPh>
    <rPh sb="17" eb="19">
      <t>ヨクジョウ</t>
    </rPh>
    <rPh sb="19" eb="21">
      <t>イガイ</t>
    </rPh>
    <rPh sb="23" eb="25">
      <t>シヨウ</t>
    </rPh>
    <rPh sb="26" eb="27">
      <t>トモナ</t>
    </rPh>
    <rPh sb="28" eb="31">
      <t>ゲスイドウ</t>
    </rPh>
    <rPh sb="31" eb="34">
      <t>シヨウリョウ</t>
    </rPh>
    <phoneticPr fontId="1"/>
  </si>
  <si>
    <t>　※「温泉（公衆浴場）」は温泉（公衆浴場）の使用に伴う下水道使用料になります。</t>
    <rPh sb="3" eb="5">
      <t>オンセン</t>
    </rPh>
    <rPh sb="6" eb="8">
      <t>コウシュウ</t>
    </rPh>
    <rPh sb="8" eb="10">
      <t>ヨクジョウ</t>
    </rPh>
    <rPh sb="13" eb="15">
      <t>オンセン</t>
    </rPh>
    <rPh sb="16" eb="18">
      <t>コウシュウ</t>
    </rPh>
    <rPh sb="18" eb="20">
      <t>ヨクジョウ</t>
    </rPh>
    <rPh sb="22" eb="24">
      <t>シヨウ</t>
    </rPh>
    <rPh sb="25" eb="26">
      <t>トモナ</t>
    </rPh>
    <rPh sb="27" eb="30">
      <t>ゲスイドウ</t>
    </rPh>
    <rPh sb="30" eb="33">
      <t>シヨウリョウ</t>
    </rPh>
    <phoneticPr fontId="1"/>
  </si>
  <si>
    <t>※今回の改定は下水道使用料のみです。水道料金と温泉料金の改定はありません。</t>
    <rPh sb="1" eb="3">
      <t>コンカイ</t>
    </rPh>
    <rPh sb="4" eb="6">
      <t>カイテイ</t>
    </rPh>
    <rPh sb="7" eb="13">
      <t>ゲスイドウシヨウリョウ</t>
    </rPh>
    <rPh sb="18" eb="20">
      <t>スイドウ</t>
    </rPh>
    <rPh sb="20" eb="22">
      <t>リョウキン</t>
    </rPh>
    <rPh sb="23" eb="25">
      <t>オンセン</t>
    </rPh>
    <rPh sb="25" eb="27">
      <t>リョウキン</t>
    </rPh>
    <rPh sb="28" eb="30">
      <t>カイテイ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</si>
</sst>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0.0%"/>
    <numFmt numFmtId="177" formatCode="#,##0;&quot;△ &quot;#,##0"/>
    <numFmt numFmtId="178" formatCode="#,##0_);[Red]\(#,##0\)"/>
    <numFmt numFmtId="179" formatCode="#,###&quot;円&quot;"/>
    <numFmt numFmtId="180" formatCode="\+#,###&quot;円&quot;;\-#,###&quot;円&quot;;0&quot;円&quot;"/>
    <numFmt numFmtId="181" formatCode="\+0.0%;\-0.0%;0.0%"/>
    <numFmt numFmtId="182" formatCode="#,##0_ "/>
    <numFmt numFmtId="183" formatCode="#,##0.0_);[Red]\(#,##0.0\)"/>
  </numFmts>
  <fonts count="13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b/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4"/>
      <color theme="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sz val="12"/>
      <color theme="1"/>
      <name val="ＭＳ Ｐゴシック"/>
      <family val="2"/>
      <charset val="128"/>
    </font>
    <font>
      <b/>
      <sz val="18"/>
      <color rgb="FFFF000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2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177" fontId="0" fillId="0" borderId="2" xfId="0" applyNumberFormat="1" applyBorder="1">
      <alignment vertical="center"/>
    </xf>
    <xf numFmtId="176" fontId="0" fillId="0" borderId="2" xfId="0" applyNumberFormat="1" applyBorder="1">
      <alignment vertical="center"/>
    </xf>
    <xf numFmtId="0" fontId="3" fillId="3" borderId="2" xfId="0" applyFont="1" applyFill="1" applyBorder="1" applyAlignment="1">
      <alignment horizontal="distributed" vertical="center" justifyLastLine="1"/>
    </xf>
    <xf numFmtId="0" fontId="3" fillId="3" borderId="1" xfId="0" applyFont="1" applyFill="1" applyBorder="1">
      <alignment vertical="center"/>
    </xf>
    <xf numFmtId="0" fontId="3" fillId="3" borderId="1" xfId="0" applyFont="1" applyFill="1" applyBorder="1" applyAlignment="1">
      <alignment horizontal="distributed" vertical="center" justifyLastLine="1"/>
    </xf>
    <xf numFmtId="0" fontId="8" fillId="0" borderId="0" xfId="0" applyFont="1">
      <alignment vertical="center"/>
    </xf>
    <xf numFmtId="178" fontId="0" fillId="0" borderId="0" xfId="0" applyNumberFormat="1">
      <alignment vertical="center"/>
    </xf>
    <xf numFmtId="178" fontId="5" fillId="0" borderId="0" xfId="0" applyNumberFormat="1" applyFont="1">
      <alignment vertical="center"/>
    </xf>
    <xf numFmtId="178" fontId="3" fillId="0" borderId="3" xfId="0" applyNumberFormat="1" applyFont="1" applyBorder="1" applyAlignment="1">
      <alignment horizontal="center" vertical="center" wrapText="1"/>
    </xf>
    <xf numFmtId="179" fontId="3" fillId="0" borderId="2" xfId="0" applyNumberFormat="1" applyFont="1" applyBorder="1">
      <alignment vertical="center"/>
    </xf>
    <xf numFmtId="179" fontId="6" fillId="0" borderId="2" xfId="0" applyNumberFormat="1" applyFont="1" applyBorder="1">
      <alignment vertical="center"/>
    </xf>
    <xf numFmtId="180" fontId="10" fillId="0" borderId="2" xfId="0" applyNumberFormat="1" applyFont="1" applyBorder="1">
      <alignment vertical="center"/>
    </xf>
    <xf numFmtId="181" fontId="3" fillId="0" borderId="2" xfId="0" applyNumberFormat="1" applyFont="1" applyBorder="1">
      <alignment vertical="center"/>
    </xf>
    <xf numFmtId="0" fontId="8" fillId="0" borderId="0" xfId="0" applyFont="1" applyAlignment="1">
      <alignment horizontal="right" vertical="center"/>
    </xf>
    <xf numFmtId="0" fontId="0" fillId="0" borderId="0" xfId="0" applyFill="1">
      <alignment vertical="center"/>
    </xf>
    <xf numFmtId="182" fontId="0" fillId="0" borderId="0" xfId="0" applyNumberFormat="1" applyFill="1" applyAlignment="1">
      <alignment horizontal="right" vertical="center"/>
    </xf>
    <xf numFmtId="0" fontId="11" fillId="0" borderId="0" xfId="0" applyFont="1" applyFill="1">
      <alignment vertical="center"/>
    </xf>
    <xf numFmtId="182" fontId="12" fillId="4" borderId="0" xfId="4" applyNumberFormat="1" applyFill="1" applyAlignment="1">
      <alignment horizontal="right" vertical="center"/>
    </xf>
    <xf numFmtId="0" fontId="0" fillId="4" borderId="0" xfId="0" applyFill="1">
      <alignment vertical="center"/>
    </xf>
    <xf numFmtId="178" fontId="3" fillId="0" borderId="0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83" fontId="9" fillId="2" borderId="5" xfId="0" applyNumberFormat="1" applyFont="1" applyFill="1" applyBorder="1" applyAlignment="1" applyProtection="1">
      <alignment horizontal="center" vertical="center"/>
      <protection locked="0"/>
    </xf>
    <xf numFmtId="178" fontId="9" fillId="2" borderId="3" xfId="0" applyNumberFormat="1" applyFont="1" applyFill="1" applyBorder="1" applyAlignment="1" applyProtection="1">
      <alignment horizontal="center" vertical="center"/>
      <protection locked="0"/>
    </xf>
    <xf numFmtId="178" fontId="9" fillId="2" borderId="4" xfId="0" applyNumberFormat="1" applyFont="1" applyFill="1" applyBorder="1" applyAlignment="1" applyProtection="1">
      <alignment horizontal="center" vertical="center"/>
      <protection locked="0"/>
    </xf>
  </cellXfs>
  <cellStyles count="5">
    <cellStyle name="パーセント 2" xfId="2"/>
    <cellStyle name="桁区切り 2" xfId="3"/>
    <cellStyle name="標準" xfId="0" builtinId="0"/>
    <cellStyle name="標準 2" xfId="4"/>
    <cellStyle name="標準 4" xfId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tabSelected="1" view="pageBreakPreview" topLeftCell="A7" zoomScale="96" zoomScaleNormal="100" zoomScaleSheetLayoutView="96" workbookViewId="0">
      <selection activeCell="E9" sqref="E9"/>
    </sheetView>
  </sheetViews>
  <sheetFormatPr defaultRowHeight="13.5"/>
  <cols>
    <col min="1" max="2" width="2.875" customWidth="1"/>
    <col min="3" max="3" width="16.375" style="8" customWidth="1"/>
    <col min="4" max="4" width="16.375" style="8" hidden="1" customWidth="1"/>
    <col min="5" max="5" width="12.625" customWidth="1"/>
    <col min="6" max="12" width="12.625" hidden="1" customWidth="1"/>
    <col min="13" max="15" width="15.875" customWidth="1"/>
    <col min="16" max="16" width="9.625" customWidth="1"/>
    <col min="17" max="34" width="9.625" hidden="1" customWidth="1"/>
    <col min="35" max="35" width="9.625" customWidth="1"/>
  </cols>
  <sheetData>
    <row r="1" spans="1:35" ht="21">
      <c r="A1" s="22" t="s">
        <v>32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35" ht="18" customHeight="1"/>
    <row r="3" spans="1:35" ht="14.25">
      <c r="P3" s="15" t="s">
        <v>31</v>
      </c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</row>
    <row r="4" spans="1:35" ht="18" customHeight="1"/>
    <row r="5" spans="1:35" ht="20.25" customHeight="1">
      <c r="B5" s="7" t="s">
        <v>34</v>
      </c>
    </row>
    <row r="6" spans="1:35" ht="20.25" customHeight="1">
      <c r="B6" s="7" t="s">
        <v>33</v>
      </c>
    </row>
    <row r="7" spans="1:35" ht="20.25" customHeight="1">
      <c r="B7" s="7" t="s">
        <v>12</v>
      </c>
    </row>
    <row r="8" spans="1:35" ht="20.25" customHeight="1">
      <c r="B8" s="7" t="s">
        <v>38</v>
      </c>
    </row>
    <row r="10" spans="1:35" ht="22.5" customHeight="1" thickBot="1">
      <c r="C10" s="9" t="s">
        <v>13</v>
      </c>
      <c r="D10" s="9"/>
    </row>
    <row r="11" spans="1:35" ht="27" customHeight="1" thickBot="1">
      <c r="C11" s="10" t="s">
        <v>0</v>
      </c>
      <c r="D11" s="21"/>
      <c r="E11" s="5"/>
      <c r="F11" s="1" t="s">
        <v>5</v>
      </c>
      <c r="G11" s="1" t="s">
        <v>6</v>
      </c>
      <c r="H11" s="1" t="s">
        <v>7</v>
      </c>
      <c r="I11" s="1" t="s">
        <v>8</v>
      </c>
      <c r="J11" s="1" t="s">
        <v>26</v>
      </c>
      <c r="K11" s="1" t="s">
        <v>27</v>
      </c>
      <c r="L11" s="1" t="s">
        <v>28</v>
      </c>
      <c r="M11" s="4" t="s">
        <v>29</v>
      </c>
      <c r="N11" s="4" t="s">
        <v>1</v>
      </c>
      <c r="O11" s="4" t="s">
        <v>2</v>
      </c>
    </row>
    <row r="12" spans="1:35" ht="18" customHeight="1">
      <c r="C12" s="24">
        <v>50</v>
      </c>
      <c r="D12" s="23">
        <v>2</v>
      </c>
      <c r="E12" s="6" t="s">
        <v>10</v>
      </c>
      <c r="F12" s="2">
        <f>IF(C12="",0,AB14*D12)</f>
        <v>2612</v>
      </c>
      <c r="G12" s="2">
        <f>IF(D12=2,IF(AND(C12&gt;=21,C12&lt;=60),(C12-20)*AC14,IF(C12&gt;=61,AC14*40,0)),IF(D12=1.5,IF(AND(C12&gt;=16,C12&lt;=45),(C12-15)*AC14,IF(C12&gt;=46,AC14*30,0)),IF(D12=1,IF(AND(C12&gt;=11,C12&lt;=30),(C12-10)*AC14,IF(C12&gt;=31,AC14*20,0)),IF(D12=0.5,IF(AND(C12&gt;=6,C12&lt;=15),(C12-5)*AC14,IF(C12&gt;=16,AC14*10,0)),0))))</f>
        <v>4590</v>
      </c>
      <c r="H12" s="2">
        <f>IF($D12=2,IF(AND($C12&gt;=61,$C12&lt;=100),($C12-60)*AD14,IF($C12&gt;=101,AD14*40,0)),IF($D12=1.5,IF(AND($C12&gt;=46,$C12&lt;=75),($C12-45)*AD14,IF($C12&gt;=76,AD14*30,0)),IF($D12=1,IF(AND($C12&gt;=31,$C12&lt;=50),($C12-30)*AD14,IF($C12&gt;=51,AD14*20,0)),IF($D12=0.5,IF(AND($C12&gt;=16,$C12&lt;=25),($C12-15)*AD14,IF($C12&gt;=26,AD14*10,0)),0))))</f>
        <v>0</v>
      </c>
      <c r="I12" s="2">
        <f>IF($D12=2,IF(AND($C12&gt;=101,$C12&lt;=200),($C12-100)*AE14,IF($C12&gt;=201,AE14*100,0)),IF($D12=1.5,IF(AND($C12&gt;=76,$C12&lt;=150),($C12-75)*AE14,IF($C12&gt;=151,AE14*75,0)),IF($D12=1,IF(AND($C12&gt;=51,$C12&lt;=100),($C12-50)*AE14,IF($C12&gt;=101,AE14*50,0)),IF($D12=0.5,IF(AND($C12&gt;=26,$C12&lt;=50),($C12-25)*AE14,IF($C12&gt;=51,AE14*25,0)),0))))</f>
        <v>0</v>
      </c>
      <c r="J12" s="2">
        <f>IF($D12=2,IF(AND($C12&gt;=201,$C12&lt;=600),($C12-200)*AF14,IF($C12&gt;=601,AF14*400,0)),IF($D12=1.5,IF(AND($C12&gt;=151,$C12&lt;=450),($C12-150)*AF14,IF($C12&gt;=451,AF14*300,0)),IF($D12=1,IF(AND($C12&gt;=101,$C12&lt;=300),($C12-100)*AF14,IF($C12&gt;=301,AF14*200,0)),IF($D12=0.5,IF(AND($C12&gt;=51,$C12&lt;=150),($C12-50)*AF14,IF($C12&gt;=151,AF14*100,0)),0))))</f>
        <v>0</v>
      </c>
      <c r="K12" s="2">
        <f>IF($D12=2,IF(AND($C12&gt;=601,$C12&lt;=1000),($C12-600)*AG14,IF($C12&gt;=1001,AG14*400,0)),IF($D12=1.5,IF(AND($C12&gt;=451,$C12&lt;=750),($C12-450)*AG14,IF($C12&gt;=751,AG14*300,0)),IF($D12=1,IF(AND($C12&gt;=301,$C12&lt;=500),($C12-300)*AG14,IF($C12&gt;=501,AG14*200,0)),IF($D12=0.5,IF(AND($C12&gt;=151,$C12&lt;=250),($C12-150)*AG14,IF($C12&gt;=251,AG14*100,0)),0))))</f>
        <v>0</v>
      </c>
      <c r="L12" s="2">
        <f>IF($D12=2,IF(C12&gt;=1001,(C12-1000)*AH14,0),IF($D12=1.5,IF(C12&gt;=751,(C12-750)*AH14,0),IF($D12=1,IF(C12&gt;=501,(C12-500)*AH14,0),IF($D12=0.5,IF(C12&gt;=251,(C12-250)*AH14),0))))</f>
        <v>0</v>
      </c>
      <c r="M12" s="11">
        <f>SUM(F12:L12)</f>
        <v>7202</v>
      </c>
      <c r="N12" s="11">
        <f>ROUNDDOWN(M12*0.1,0)</f>
        <v>720</v>
      </c>
      <c r="O12" s="11">
        <f>M12+N12</f>
        <v>7922</v>
      </c>
      <c r="R12" s="16"/>
      <c r="S12" t="s">
        <v>15</v>
      </c>
      <c r="T12" s="17"/>
      <c r="U12" s="17"/>
      <c r="V12" s="17"/>
      <c r="AA12" s="16"/>
      <c r="AB12" t="s">
        <v>15</v>
      </c>
      <c r="AC12" s="17"/>
      <c r="AD12" s="17"/>
      <c r="AE12" s="17"/>
    </row>
    <row r="13" spans="1:35" ht="18" customHeight="1" thickBot="1">
      <c r="C13" s="25"/>
      <c r="D13" s="23"/>
      <c r="E13" s="6" t="s">
        <v>11</v>
      </c>
      <c r="F13" s="2">
        <f>IF(C12="",0,S14*D12)</f>
        <v>3124</v>
      </c>
      <c r="G13" s="2">
        <f>IF(D12=2,IF(AND(C12&gt;=21,C12&lt;=60),(C12-20)*T14,IF(C12&gt;=61,T14*40,0)),IF(D12=1.5,IF(AND(C12&gt;=16,C12&lt;=45),(C12-15)*T14,IF(C12&gt;=46,T14*30,0)),IF(D12=1,IF(AND(C12&gt;=11,C12&lt;=30),(C12-10)*T14,IF(C12&gt;=31,T14*20,0)),IF(D12=0.5,IF(AND(C12&gt;=6,C12&lt;=15),(C12-5)*T14,IF(C12&gt;=16,T14*10,0)),0))))</f>
        <v>5490</v>
      </c>
      <c r="H13" s="2">
        <f>IF($D12=2,IF(AND($C12&gt;=61,$C12&lt;=100),($C12-60)*U14,IF($C12&gt;=101,U14*40,0)),IF($D12=1.5,IF(AND($C12&gt;=46,$C12&lt;=75),($C12-45)*U14,IF($C12&gt;=76,U14*30,0)),IF($D12=1,IF(AND($C12&gt;=31,$C12&lt;=50),($C12-30)*U14,IF($C12&gt;=51,U14*20,0)),IF($D12=0.5,IF(AND($C12&gt;=16,$C12&lt;=25),($C12-15)*U14,IF($C12&gt;=26,U14*10,0)),0))))</f>
        <v>0</v>
      </c>
      <c r="I13" s="2">
        <f>IF($D12=2,IF(AND($C12&gt;=101,$C12&lt;=200),($C12-100)*V14,IF($C12&gt;=201,V14*100,0)),IF($D12=1.5,IF(AND($C12&gt;=76,$C12&lt;=150),($C12-75)*V14,IF($C12&gt;=151,V14*75,0)),IF($D12=1,IF(AND($C12&gt;=51,$C12&lt;=100),($C12-50)*V14,IF($C12&gt;=101,V14*50,0)),IF($D12=0.5,IF(AND($C12&gt;=26,$C12&lt;=50),($C12-25)*V14,IF($C12&gt;=51,V14*25,0)),0))))</f>
        <v>0</v>
      </c>
      <c r="J13" s="2">
        <f>IF($D12=2,IF(AND($C12&gt;=201,$C12&lt;=600),($C12-200)*W14,IF($C12&gt;=601,W14*400,0)),IF($D12=1.5,IF(AND($C12&gt;=151,$C12&lt;=450),($C12-150)*W14,IF($C12&gt;=451,W14*300,0)),IF($D12=1,IF(AND($C12&gt;=101,$C12&lt;=300),($C12-100)*W14,IF($C12&gt;=301,W14*200,0)),IF($D12=0.5,IF(AND($C12&gt;=51,$C12&lt;=150),($C12-50)*W14,IF($C12&gt;=151,W14*100,0)),0))))</f>
        <v>0</v>
      </c>
      <c r="K13" s="2">
        <f>IF($D12=2,IF(AND($C12&gt;=601,$C12&lt;=1000),($C12-600)*X14,IF($C12&gt;=1001,X14*400,0)),IF($D12=1.5,IF(AND($C12&gt;=451,$C12&lt;=750),($C12-450)*X14,IF($C12&gt;=751,X14*300,0)),IF($D12=1,IF(AND($C12&gt;=301,$C12&lt;=500),($C12-300)*X14,IF($C12&gt;=501,X14*200,0)),IF($D12=0.5,IF(AND($C12&gt;=151,$C12&lt;=250),($C12-150)*X14,IF($C12&gt;=251,X14*100,0)),0))))</f>
        <v>0</v>
      </c>
      <c r="L13" s="2">
        <f>IF($D12=2,IF(C12&gt;=1001,(C12-1000)*Y14,0),IF($D12=1.5,IF(C12&gt;=751,(C12-750)*Y14,0),IF($D12=1,IF(C12&gt;=501,(C12-500)*Y14,0),IF($D12=0.5,IF(C12&gt;=251,(C12-250)*Y14),0))))</f>
        <v>0</v>
      </c>
      <c r="M13" s="12">
        <f>SUM(F13:L13)</f>
        <v>8614</v>
      </c>
      <c r="N13" s="12">
        <f>ROUNDDOWN(M13*0.1,0)</f>
        <v>861</v>
      </c>
      <c r="O13" s="12">
        <f>M13+N13</f>
        <v>9475</v>
      </c>
      <c r="R13" s="18" t="s">
        <v>16</v>
      </c>
      <c r="S13" s="16" t="s">
        <v>4</v>
      </c>
      <c r="T13" s="16" t="s">
        <v>17</v>
      </c>
      <c r="U13" s="16" t="s">
        <v>18</v>
      </c>
      <c r="V13" s="16" t="s">
        <v>19</v>
      </c>
      <c r="W13" s="16" t="s">
        <v>20</v>
      </c>
      <c r="X13" s="16" t="s">
        <v>21</v>
      </c>
      <c r="Y13" s="16" t="s">
        <v>22</v>
      </c>
      <c r="AA13" s="18" t="s">
        <v>16</v>
      </c>
      <c r="AB13" s="16" t="s">
        <v>4</v>
      </c>
      <c r="AC13" s="16" t="s">
        <v>17</v>
      </c>
      <c r="AD13" s="16" t="s">
        <v>18</v>
      </c>
      <c r="AE13" s="16" t="s">
        <v>19</v>
      </c>
      <c r="AF13" s="16" t="s">
        <v>20</v>
      </c>
      <c r="AG13" s="16" t="s">
        <v>21</v>
      </c>
      <c r="AH13" s="16" t="s">
        <v>22</v>
      </c>
    </row>
    <row r="14" spans="1:35" ht="18" customHeight="1">
      <c r="E14" s="4" t="s">
        <v>3</v>
      </c>
      <c r="F14" s="2">
        <f>F13-F12</f>
        <v>512</v>
      </c>
      <c r="G14" s="2">
        <f t="shared" ref="G14:L14" si="0">G13-G12</f>
        <v>900</v>
      </c>
      <c r="H14" s="2">
        <f t="shared" si="0"/>
        <v>0</v>
      </c>
      <c r="I14" s="2">
        <f t="shared" si="0"/>
        <v>0</v>
      </c>
      <c r="J14" s="2">
        <f t="shared" si="0"/>
        <v>0</v>
      </c>
      <c r="K14" s="2">
        <f t="shared" si="0"/>
        <v>0</v>
      </c>
      <c r="L14" s="2">
        <f t="shared" si="0"/>
        <v>0</v>
      </c>
      <c r="M14" s="13">
        <f>M13-M12</f>
        <v>1412</v>
      </c>
      <c r="N14" s="13">
        <f>N13-N12</f>
        <v>141</v>
      </c>
      <c r="O14" s="13">
        <f>O13-O12</f>
        <v>1553</v>
      </c>
      <c r="R14" s="16" t="s">
        <v>23</v>
      </c>
      <c r="S14" s="19">
        <v>1562</v>
      </c>
      <c r="T14" s="19">
        <v>183</v>
      </c>
      <c r="U14" s="19">
        <v>201</v>
      </c>
      <c r="V14" s="19">
        <v>219</v>
      </c>
      <c r="W14" s="19">
        <v>239</v>
      </c>
      <c r="X14" s="19">
        <v>256</v>
      </c>
      <c r="Y14" s="19">
        <v>264</v>
      </c>
      <c r="AA14" s="16" t="s">
        <v>23</v>
      </c>
      <c r="AB14" s="19">
        <v>1306</v>
      </c>
      <c r="AC14" s="19">
        <v>153</v>
      </c>
      <c r="AD14" s="19">
        <v>168</v>
      </c>
      <c r="AE14" s="19">
        <v>183</v>
      </c>
      <c r="AF14" s="19">
        <v>200</v>
      </c>
      <c r="AG14" s="19">
        <v>214</v>
      </c>
      <c r="AH14" s="19">
        <v>221</v>
      </c>
    </row>
    <row r="15" spans="1:35" ht="18" customHeight="1">
      <c r="E15" s="4" t="s">
        <v>9</v>
      </c>
      <c r="F15" s="3">
        <f>F13/F12-1</f>
        <v>0.19601837672281786</v>
      </c>
      <c r="G15" s="3">
        <f t="shared" ref="G15:L15" si="1">G13/G12-1</f>
        <v>0.19607843137254899</v>
      </c>
      <c r="H15" s="3" t="e">
        <f t="shared" si="1"/>
        <v>#DIV/0!</v>
      </c>
      <c r="I15" s="3" t="e">
        <f t="shared" si="1"/>
        <v>#DIV/0!</v>
      </c>
      <c r="J15" s="3" t="e">
        <f t="shared" si="1"/>
        <v>#DIV/0!</v>
      </c>
      <c r="K15" s="3" t="e">
        <f t="shared" si="1"/>
        <v>#DIV/0!</v>
      </c>
      <c r="L15" s="3" t="e">
        <f t="shared" si="1"/>
        <v>#DIV/0!</v>
      </c>
      <c r="M15" s="14">
        <f>M13/M12-1</f>
        <v>0.19605665093029723</v>
      </c>
      <c r="N15" s="14">
        <f>N13/N12-1</f>
        <v>0.1958333333333333</v>
      </c>
      <c r="O15" s="14">
        <f>O13/O12-1</f>
        <v>0.19603635445594536</v>
      </c>
      <c r="R15" s="16" t="s">
        <v>24</v>
      </c>
      <c r="S15" s="19">
        <v>1562</v>
      </c>
      <c r="T15" s="19">
        <v>183</v>
      </c>
      <c r="U15" s="19">
        <v>201</v>
      </c>
      <c r="V15" s="19">
        <v>219</v>
      </c>
      <c r="W15" s="19">
        <v>239</v>
      </c>
      <c r="X15" s="19">
        <v>256</v>
      </c>
      <c r="Y15" s="19">
        <v>264</v>
      </c>
      <c r="AA15" s="16" t="s">
        <v>24</v>
      </c>
      <c r="AB15" s="19">
        <v>1306</v>
      </c>
      <c r="AC15" s="19">
        <v>153</v>
      </c>
      <c r="AD15" s="19">
        <v>168</v>
      </c>
      <c r="AE15" s="19">
        <v>183</v>
      </c>
      <c r="AF15" s="19">
        <v>200</v>
      </c>
      <c r="AG15" s="19">
        <v>214</v>
      </c>
      <c r="AH15" s="19">
        <v>221</v>
      </c>
    </row>
    <row r="16" spans="1:35" ht="18" customHeight="1">
      <c r="C16" s="8" t="s">
        <v>35</v>
      </c>
      <c r="R16" s="16" t="s">
        <v>25</v>
      </c>
      <c r="S16" s="19">
        <v>70</v>
      </c>
      <c r="T16" s="20"/>
      <c r="U16" s="20"/>
      <c r="V16" s="20"/>
      <c r="W16" s="20"/>
      <c r="X16" s="20"/>
      <c r="Y16" s="20"/>
      <c r="AA16" s="16" t="s">
        <v>25</v>
      </c>
      <c r="AB16" s="19">
        <v>59</v>
      </c>
      <c r="AC16" s="20"/>
      <c r="AD16" s="20"/>
      <c r="AE16" s="20"/>
      <c r="AF16" s="20"/>
      <c r="AG16" s="20"/>
      <c r="AH16" s="20"/>
    </row>
    <row r="17" spans="3:15" ht="11.25" customHeight="1"/>
    <row r="18" spans="3:15" ht="11.25" customHeight="1"/>
    <row r="19" spans="3:15" ht="22.5" customHeight="1" thickBot="1">
      <c r="C19" s="9" t="s">
        <v>14</v>
      </c>
      <c r="D19" s="9"/>
    </row>
    <row r="20" spans="3:15" ht="27" customHeight="1" thickBot="1">
      <c r="C20" s="10" t="s">
        <v>0</v>
      </c>
      <c r="D20" s="21"/>
      <c r="E20" s="5"/>
      <c r="F20" s="1" t="s">
        <v>5</v>
      </c>
      <c r="G20" s="1" t="s">
        <v>6</v>
      </c>
      <c r="H20" s="1" t="s">
        <v>7</v>
      </c>
      <c r="I20" s="1" t="s">
        <v>8</v>
      </c>
      <c r="J20" s="1" t="s">
        <v>26</v>
      </c>
      <c r="K20" s="1" t="s">
        <v>27</v>
      </c>
      <c r="L20" s="1" t="s">
        <v>28</v>
      </c>
      <c r="M20" s="4" t="s">
        <v>29</v>
      </c>
      <c r="N20" s="4" t="s">
        <v>1</v>
      </c>
      <c r="O20" s="4" t="s">
        <v>2</v>
      </c>
    </row>
    <row r="21" spans="3:15" ht="18" customHeight="1">
      <c r="C21" s="24">
        <v>100</v>
      </c>
      <c r="D21" s="23">
        <v>2</v>
      </c>
      <c r="E21" s="6" t="s">
        <v>10</v>
      </c>
      <c r="F21" s="2">
        <f>IF(C21="",0,AB15*D21)</f>
        <v>2612</v>
      </c>
      <c r="G21" s="2">
        <f>IF(D21=2,IF(AND(C21&gt;=21,C21&lt;=60),(C21-20)*AC15,IF(C21&gt;=61,AC15*40,0)),IF(D21=1.5,IF(AND(C21&gt;=16,C21&lt;=45),(C21-15)*AC15,IF(C21&gt;=46,AC15*30,0)),IF(D21=1,IF(AND(C21&gt;=11,C21&lt;=30),(C21-10)*AC15,IF(C21&gt;=31,AC15*20,0)),IF(D21=0.5,IF(AND(C21&gt;=6,C21&lt;=15),(C21-5)*AC15,IF(C21&gt;=16,AC15*10,0)),0))))</f>
        <v>6120</v>
      </c>
      <c r="H21" s="2">
        <f>IF($D21=2,IF(AND($C21&gt;=61,$C21&lt;=100),($C21-60)*AD15,IF($C21&gt;=101,AD15*40,0)),IF($D21=1.5,IF(AND($C21&gt;=46,$C21&lt;=75),($C21-45)*AD15,IF($C21&gt;=76,AD15*30,0)),IF($D21=1,IF(AND($C21&gt;=31,$C21&lt;=50),($C21-30)*AD15,IF($C21&gt;=51,AD15*20,0)),IF($D21=0.5,IF(AND($C21&gt;=16,$C21&lt;=25),($C21-15)*AD15,IF($C21&gt;=26,AD15*10,0)),0))))</f>
        <v>6720</v>
      </c>
      <c r="I21" s="2">
        <f>IF($D21=2,IF(AND($C21&gt;=101,$C21&lt;=200),($C21-100)*AE15,IF($C21&gt;=201,AE15*100,0)),IF($D21=1.5,IF(AND($C21&gt;=76,$C21&lt;=150),($C21-75)*AE15,IF($C21&gt;=151,AE15*75,0)),IF($D21=1,IF(AND($C21&gt;=51,$C21&lt;=100),($C21-50)*AE15,IF($C21&gt;=101,AE15*50,0)),IF($D21=0.5,IF(AND($C21&gt;=26,$C21&lt;=50),($C21-25)*AE15,IF($C21&gt;=51,AE15*25,0)),0))))</f>
        <v>0</v>
      </c>
      <c r="J21" s="2">
        <f>IF($D21=2,IF(AND($C21&gt;=201,$C21&lt;=600),($C21-200)*AF15,IF($C21&gt;=601,AF15*400,0)),IF($D21=1.5,IF(AND($C21&gt;=151,$C21&lt;=450),($C21-150)*AF15,IF($C21&gt;=451,AF15*300,0)),IF($D21=1,IF(AND($C21&gt;=101,$C21&lt;=300),($C21-100)*AF15,IF($C21&gt;=301,AF15*200,0)),IF($D21=0.5,IF(AND($C21&gt;=51,$C21&lt;=150),($C21-50)*AF15,IF($C21&gt;=151,AF15*100,0)),0))))</f>
        <v>0</v>
      </c>
      <c r="K21" s="2">
        <f>IF($D21=2,IF(AND($C21&gt;=601,$C21&lt;=1000),($C21-600)*AG15,IF($C21&gt;=1001,AG15*400,0)),IF($D21=1.5,IF(AND($C21&gt;=451,$C21&lt;=750),($C21-450)*AG15,IF($C21&gt;=751,AG15*300,0)),IF($D21=1,IF(AND($C21&gt;=301,$C21&lt;=500),($C21-300)*AG15,IF($C21&gt;=501,AG15*200,0)),IF($D21=0.5,IF(AND($C21&gt;=151,$C21&lt;=250),($C21-150)*AG15,IF($C21&gt;=251,AG15*100,0)),0))))</f>
        <v>0</v>
      </c>
      <c r="L21" s="2">
        <f>IF($D21=2,IF(C21&gt;=1001,(C21-1000)*AH15,0),IF($D21=1.5,IF(C21&gt;=751,(C21-750)*AH15,0),IF($D21=1,IF(C21&gt;=501,(C21-500)*AH15,0),IF($D21=0.5,IF(C21&gt;=251,(C21-250)*AH15),0))))</f>
        <v>0</v>
      </c>
      <c r="M21" s="11">
        <f>SUM(F21:L21)</f>
        <v>15452</v>
      </c>
      <c r="N21" s="11">
        <f>ROUNDDOWN(M21*0.1,0)</f>
        <v>1545</v>
      </c>
      <c r="O21" s="11">
        <f>M21+N21</f>
        <v>16997</v>
      </c>
    </row>
    <row r="22" spans="3:15" ht="18" customHeight="1" thickBot="1">
      <c r="C22" s="25"/>
      <c r="D22" s="23"/>
      <c r="E22" s="6" t="s">
        <v>11</v>
      </c>
      <c r="F22" s="2">
        <f>IF(C21="",0,S15*D21)</f>
        <v>3124</v>
      </c>
      <c r="G22" s="2">
        <f>IF(D21=2,IF(AND(C21&gt;=21,C21&lt;=60),(C21-20)*T15,IF(C21&gt;=61,T15*40,0)),IF(D21=1.5,IF(AND(C21&gt;=16,C21&lt;=45),(C21-15)*T15,IF(C21&gt;=46,T15*30,0)),IF(D21=1,IF(AND(C21&gt;=11,C21&lt;=30),(C21-10)*T15,IF(C21&gt;=31,T15*20,0)),IF(D21=0.5,IF(AND(C21&gt;=6,C21&lt;=15),(C21-5)*T15,IF(C21&gt;=16,T15*10,0)),0))))</f>
        <v>7320</v>
      </c>
      <c r="H22" s="2">
        <f>IF($D21=2,IF(AND($C21&gt;=61,$C21&lt;=100),($C21-60)*U15,IF($C21&gt;=101,U15*40,0)),IF($D21=1.5,IF(AND($C21&gt;=46,$C21&lt;=75),($C21-45)*U15,IF($C21&gt;=76,U15*30,0)),IF($D21=1,IF(AND($C21&gt;=31,$C21&lt;=50),($C21-30)*U15,IF($C21&gt;=51,U15*20,0)),IF($D21=0.5,IF(AND($C21&gt;=16,$C21&lt;=25),($C21-15)*U15,IF($C21&gt;=26,U15*10,0)),0))))</f>
        <v>8040</v>
      </c>
      <c r="I22" s="2">
        <f>IF($D21=2,IF(AND($C21&gt;=101,$C21&lt;=200),($C21-100)*V15,IF($C21&gt;=201,V15*100,0)),IF($D21=1.5,IF(AND($C21&gt;=76,$C21&lt;=150),($C21-75)*V15,IF($C21&gt;=151,V15*75,0)),IF($D21=1,IF(AND($C21&gt;=51,$C21&lt;=100),($C21-50)*V15,IF($C21&gt;=101,V15*50,0)),IF($D21=0.5,IF(AND($C21&gt;=26,$C21&lt;=50),($C21-25)*V15,IF($C21&gt;=51,V15*25,0)),0))))</f>
        <v>0</v>
      </c>
      <c r="J22" s="2">
        <f>IF($D21=2,IF(AND($C21&gt;=201,$C21&lt;=600),($C21-200)*W15,IF($C21&gt;=601,W15*400,0)),IF($D21=1.5,IF(AND($C21&gt;=151,$C21&lt;=450),($C21-150)*W15,IF($C21&gt;=451,W15*300,0)),IF($D21=1,IF(AND($C21&gt;=101,$C21&lt;=300),($C21-100)*W15,IF($C21&gt;=301,W15*200,0)),IF($D21=0.5,IF(AND($C21&gt;=51,$C21&lt;=150),($C21-50)*W15,IF($C21&gt;=151,W15*100,0)),0))))</f>
        <v>0</v>
      </c>
      <c r="K22" s="2">
        <f>IF($D21=2,IF(AND($C21&gt;=601,$C21&lt;=1000),($C21-600)*X15,IF($C21&gt;=1001,X15*400,0)),IF($D21=1.5,IF(AND($C21&gt;=451,$C21&lt;=750),($C21-450)*X15,IF($C21&gt;=751,X15*300,0)),IF($D21=1,IF(AND($C21&gt;=301,$C21&lt;=500),($C21-300)*X15,IF($C21&gt;=501,X15*200,0)),IF($D21=0.5,IF(AND($C21&gt;=151,$C21&lt;=250),($C21-150)*X15,IF($C21&gt;=251,X15*100,0)),0))))</f>
        <v>0</v>
      </c>
      <c r="L22" s="2">
        <f>IF($D21=2,IF(C21&gt;=1001,(C21-1000)*Y15,0),IF($D21=1.5,IF(C21&gt;=751,(C21-750)*Y15,0),IF($D21=1,IF(C21&gt;=501,(C21-500)*Y15,0),IF($D21=0.5,IF(C21&gt;=251,(C21-250)*Y15),0))))</f>
        <v>0</v>
      </c>
      <c r="M22" s="12">
        <f>SUM(F22:L22)</f>
        <v>18484</v>
      </c>
      <c r="N22" s="12">
        <f>ROUNDDOWN(M22*0.1,0)</f>
        <v>1848</v>
      </c>
      <c r="O22" s="12">
        <f>M22+N22</f>
        <v>20332</v>
      </c>
    </row>
    <row r="23" spans="3:15" ht="18" customHeight="1">
      <c r="E23" s="4" t="s">
        <v>3</v>
      </c>
      <c r="F23" s="2">
        <f>F22-F21</f>
        <v>512</v>
      </c>
      <c r="G23" s="2">
        <f t="shared" ref="G23:H23" si="2">G22-G21</f>
        <v>1200</v>
      </c>
      <c r="H23" s="2">
        <f t="shared" si="2"/>
        <v>1320</v>
      </c>
      <c r="I23" s="2">
        <f t="shared" ref="I23:L23" si="3">I22-I21</f>
        <v>0</v>
      </c>
      <c r="J23" s="2">
        <f t="shared" si="3"/>
        <v>0</v>
      </c>
      <c r="K23" s="2">
        <f t="shared" si="3"/>
        <v>0</v>
      </c>
      <c r="L23" s="2">
        <f t="shared" si="3"/>
        <v>0</v>
      </c>
      <c r="M23" s="13">
        <f>M22-M21</f>
        <v>3032</v>
      </c>
      <c r="N23" s="13">
        <f>N22-N21</f>
        <v>303</v>
      </c>
      <c r="O23" s="13">
        <f>O22-O21</f>
        <v>3335</v>
      </c>
    </row>
    <row r="24" spans="3:15" ht="18" customHeight="1">
      <c r="E24" s="4" t="s">
        <v>9</v>
      </c>
      <c r="F24" s="3">
        <f>F22/F21-1</f>
        <v>0.19601837672281786</v>
      </c>
      <c r="G24" s="3">
        <f t="shared" ref="G24:H24" si="4">G22/G21-1</f>
        <v>0.19607843137254899</v>
      </c>
      <c r="H24" s="3">
        <f t="shared" si="4"/>
        <v>0.1964285714285714</v>
      </c>
      <c r="I24" s="3" t="e">
        <f t="shared" ref="I24:L24" si="5">I22/I21-1</f>
        <v>#DIV/0!</v>
      </c>
      <c r="J24" s="3" t="e">
        <f t="shared" si="5"/>
        <v>#DIV/0!</v>
      </c>
      <c r="K24" s="3" t="e">
        <f t="shared" si="5"/>
        <v>#DIV/0!</v>
      </c>
      <c r="L24" s="3" t="e">
        <f t="shared" si="5"/>
        <v>#DIV/0!</v>
      </c>
      <c r="M24" s="14">
        <f>M22/M21-1</f>
        <v>0.19622055397359572</v>
      </c>
      <c r="N24" s="14">
        <f>N22/N21-1</f>
        <v>0.19611650485436893</v>
      </c>
      <c r="O24" s="14">
        <f>O22/O21-1</f>
        <v>0.19621109607577814</v>
      </c>
    </row>
    <row r="25" spans="3:15" ht="18" customHeight="1">
      <c r="C25" s="8" t="s">
        <v>36</v>
      </c>
    </row>
    <row r="26" spans="3:15" ht="11.25" customHeight="1"/>
    <row r="27" spans="3:15" ht="11.25" customHeight="1"/>
    <row r="28" spans="3:15" ht="22.5" customHeight="1" thickBot="1">
      <c r="C28" s="9" t="s">
        <v>30</v>
      </c>
      <c r="D28" s="9"/>
    </row>
    <row r="29" spans="3:15" ht="27" customHeight="1" thickBot="1">
      <c r="C29" s="10" t="s">
        <v>0</v>
      </c>
      <c r="D29" s="21"/>
      <c r="E29" s="5"/>
      <c r="F29" s="1" t="s">
        <v>5</v>
      </c>
      <c r="G29" s="1" t="s">
        <v>6</v>
      </c>
      <c r="H29" s="1" t="s">
        <v>7</v>
      </c>
      <c r="I29" s="1" t="s">
        <v>8</v>
      </c>
      <c r="J29" s="1" t="s">
        <v>26</v>
      </c>
      <c r="K29" s="1" t="s">
        <v>27</v>
      </c>
      <c r="L29" s="1" t="s">
        <v>28</v>
      </c>
      <c r="M29" s="4" t="s">
        <v>29</v>
      </c>
      <c r="N29" s="4" t="s">
        <v>1</v>
      </c>
      <c r="O29" s="4" t="s">
        <v>2</v>
      </c>
    </row>
    <row r="30" spans="3:15" ht="18" customHeight="1">
      <c r="C30" s="24">
        <v>1000</v>
      </c>
      <c r="D30" s="23">
        <v>2</v>
      </c>
      <c r="E30" s="6" t="s">
        <v>10</v>
      </c>
      <c r="F30" s="2">
        <f>IF(C30="",0,(AB16*C30))</f>
        <v>59000</v>
      </c>
      <c r="G30" s="2"/>
      <c r="H30" s="2"/>
      <c r="I30" s="2"/>
      <c r="J30" s="2"/>
      <c r="K30" s="2"/>
      <c r="L30" s="2"/>
      <c r="M30" s="11">
        <f>SUM(F30:I30)</f>
        <v>59000</v>
      </c>
      <c r="N30" s="11">
        <f>ROUNDDOWN(M30*0.1,0)</f>
        <v>5900</v>
      </c>
      <c r="O30" s="11">
        <f>M30+N30</f>
        <v>64900</v>
      </c>
    </row>
    <row r="31" spans="3:15" ht="18" customHeight="1" thickBot="1">
      <c r="C31" s="25"/>
      <c r="D31" s="23"/>
      <c r="E31" s="6" t="s">
        <v>11</v>
      </c>
      <c r="F31" s="2">
        <f>IF(C30="",0,(S16*C30))</f>
        <v>70000</v>
      </c>
      <c r="G31" s="2"/>
      <c r="H31" s="2"/>
      <c r="I31" s="2"/>
      <c r="J31" s="2"/>
      <c r="K31" s="2"/>
      <c r="L31" s="2"/>
      <c r="M31" s="12">
        <f>SUM(F31:I31)</f>
        <v>70000</v>
      </c>
      <c r="N31" s="12">
        <f>ROUNDDOWN(M31*0.1,0)</f>
        <v>7000</v>
      </c>
      <c r="O31" s="12">
        <f>M31+N31</f>
        <v>77000</v>
      </c>
    </row>
    <row r="32" spans="3:15" ht="18" customHeight="1">
      <c r="E32" s="4" t="s">
        <v>3</v>
      </c>
      <c r="F32" s="2">
        <f>F31-F30</f>
        <v>11000</v>
      </c>
      <c r="G32" s="2"/>
      <c r="H32" s="2"/>
      <c r="I32" s="2"/>
      <c r="J32" s="2"/>
      <c r="K32" s="2"/>
      <c r="L32" s="2"/>
      <c r="M32" s="13">
        <f>M31-M30</f>
        <v>11000</v>
      </c>
      <c r="N32" s="13">
        <f>N31-N30</f>
        <v>1100</v>
      </c>
      <c r="O32" s="13">
        <f>O31-O30</f>
        <v>12100</v>
      </c>
    </row>
    <row r="33" spans="3:15" ht="18" customHeight="1">
      <c r="E33" s="4" t="s">
        <v>9</v>
      </c>
      <c r="F33" s="3">
        <f>F31/F30-1</f>
        <v>0.18644067796610164</v>
      </c>
      <c r="G33" s="3"/>
      <c r="H33" s="3"/>
      <c r="I33" s="3"/>
      <c r="J33" s="3"/>
      <c r="K33" s="3"/>
      <c r="L33" s="3"/>
      <c r="M33" s="14">
        <f>M31/M30-1</f>
        <v>0.18644067796610164</v>
      </c>
      <c r="N33" s="14">
        <f>N31/N30-1</f>
        <v>0.18644067796610164</v>
      </c>
      <c r="O33" s="14">
        <f>O31/O30-1</f>
        <v>0.18644067796610164</v>
      </c>
    </row>
    <row r="34" spans="3:15" ht="18" customHeight="1">
      <c r="C34" s="8" t="s">
        <v>37</v>
      </c>
    </row>
    <row r="35" spans="3:15" ht="11.25" customHeight="1"/>
    <row r="36" spans="3:15" ht="18" customHeight="1"/>
    <row r="37" spans="3:15" ht="18" customHeight="1"/>
  </sheetData>
  <sheetProtection password="A5D4" sheet="1" objects="1" scenarios="1"/>
  <mergeCells count="7">
    <mergeCell ref="A1:P1"/>
    <mergeCell ref="D12:D13"/>
    <mergeCell ref="D30:D31"/>
    <mergeCell ref="C21:C22"/>
    <mergeCell ref="D21:D22"/>
    <mergeCell ref="C12:C13"/>
    <mergeCell ref="C30:C31"/>
  </mergeCells>
  <phoneticPr fontId="1"/>
  <printOptions horizontalCentered="1"/>
  <pageMargins left="0.39370078740157483" right="0.39370078740157483" top="0.78740157480314965" bottom="0.59055118110236227" header="0.31496062992125984" footer="0.31496062992125984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諏訪広域総合情報センタ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牛山　智哉</dc:creator>
  <cp:lastModifiedBy>牛山　智哉</cp:lastModifiedBy>
  <cp:lastPrinted>2026-06-18T01:03:27Z</cp:lastPrinted>
  <dcterms:created xsi:type="dcterms:W3CDTF">2024-06-14T11:12:26Z</dcterms:created>
  <dcterms:modified xsi:type="dcterms:W3CDTF">2026-06-22T07:45:07Z</dcterms:modified>
</cp:coreProperties>
</file>