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SGSVM01\Redirects$\02001285\デスクトップ\"/>
    </mc:Choice>
  </mc:AlternateContent>
  <bookViews>
    <workbookView xWindow="0" yWindow="0" windowWidth="20490" windowHeight="70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E45" i="1"/>
  <c r="E44" i="1"/>
  <c r="R48" i="1"/>
  <c r="F45" i="1" s="1"/>
  <c r="G12" i="1"/>
  <c r="H20" i="1"/>
  <c r="G28" i="1"/>
  <c r="F36" i="1"/>
  <c r="G47" i="1"/>
  <c r="E37" i="1"/>
  <c r="E36" i="1"/>
  <c r="R40" i="1"/>
  <c r="P40" i="1"/>
  <c r="S39" i="1"/>
  <c r="E29" i="1"/>
  <c r="F28" i="1"/>
  <c r="E28" i="1"/>
  <c r="E12" i="1"/>
  <c r="E13" i="1"/>
  <c r="E20" i="1"/>
  <c r="I20" i="1" s="1"/>
  <c r="V32" i="1"/>
  <c r="G29" i="1" s="1"/>
  <c r="R32" i="1"/>
  <c r="F29" i="1" s="1"/>
  <c r="W31" i="1"/>
  <c r="R31" i="1"/>
  <c r="G20" i="1"/>
  <c r="F20" i="1"/>
  <c r="F12" i="1"/>
  <c r="H12" i="1"/>
  <c r="Z24" i="1"/>
  <c r="V24" i="1"/>
  <c r="R24" i="1"/>
  <c r="F21" i="1" s="1"/>
  <c r="P24" i="1"/>
  <c r="E21" i="1" s="1"/>
  <c r="Z23" i="1"/>
  <c r="V23" i="1"/>
  <c r="R23" i="1"/>
  <c r="J20" i="1" l="1"/>
  <c r="K20" i="1" s="1"/>
  <c r="F37" i="1"/>
  <c r="F39" i="1" s="1"/>
  <c r="I36" i="1"/>
  <c r="J36" i="1" s="1"/>
  <c r="K36" i="1" s="1"/>
  <c r="E46" i="1"/>
  <c r="E38" i="1"/>
  <c r="G31" i="1"/>
  <c r="F46" i="1"/>
  <c r="E47" i="1"/>
  <c r="F47" i="1"/>
  <c r="I44" i="1"/>
  <c r="I45" i="1"/>
  <c r="F38" i="1"/>
  <c r="G39" i="1"/>
  <c r="E39" i="1"/>
  <c r="I37" i="1"/>
  <c r="I38" i="1" s="1"/>
  <c r="I28" i="1"/>
  <c r="J28" i="1" s="1"/>
  <c r="K28" i="1" s="1"/>
  <c r="G30" i="1"/>
  <c r="F31" i="1"/>
  <c r="E31" i="1"/>
  <c r="I29" i="1"/>
  <c r="J29" i="1" s="1"/>
  <c r="H21" i="1"/>
  <c r="F30" i="1"/>
  <c r="G21" i="1"/>
  <c r="I21" i="1" s="1"/>
  <c r="E30" i="1"/>
  <c r="I22" i="1" l="1"/>
  <c r="J21" i="1"/>
  <c r="J22" i="1" s="1"/>
  <c r="I47" i="1"/>
  <c r="I46" i="1"/>
  <c r="J45" i="1"/>
  <c r="K45" i="1" s="1"/>
  <c r="J44" i="1"/>
  <c r="K44" i="1" s="1"/>
  <c r="J37" i="1"/>
  <c r="I39" i="1"/>
  <c r="I31" i="1"/>
  <c r="I30" i="1"/>
  <c r="J31" i="1"/>
  <c r="J30" i="1"/>
  <c r="K29" i="1"/>
  <c r="K21" i="1" l="1"/>
  <c r="K22" i="1" s="1"/>
  <c r="J47" i="1"/>
  <c r="J46" i="1"/>
  <c r="J39" i="1"/>
  <c r="J38" i="1"/>
  <c r="K37" i="1"/>
  <c r="K31" i="1"/>
  <c r="K30" i="1"/>
  <c r="K47" i="1" l="1"/>
  <c r="K46" i="1"/>
  <c r="K39" i="1"/>
  <c r="K38" i="1"/>
  <c r="H22" i="1" l="1"/>
  <c r="G22" i="1"/>
  <c r="F22" i="1"/>
  <c r="E22" i="1"/>
  <c r="E23" i="1" l="1"/>
  <c r="F23" i="1"/>
  <c r="G23" i="1"/>
  <c r="H23" i="1"/>
  <c r="Z16" i="1"/>
  <c r="H13" i="1" s="1"/>
  <c r="V16" i="1"/>
  <c r="G13" i="1" s="1"/>
  <c r="R16" i="1"/>
  <c r="F13" i="1" s="1"/>
  <c r="I13" i="1" s="1"/>
  <c r="Z15" i="1"/>
  <c r="V15" i="1"/>
  <c r="R15" i="1"/>
  <c r="I23" i="1" l="1"/>
  <c r="E15" i="1"/>
  <c r="E14" i="1"/>
  <c r="F14" i="1"/>
  <c r="F15" i="1"/>
  <c r="G14" i="1"/>
  <c r="G15" i="1"/>
  <c r="H14" i="1"/>
  <c r="H15" i="1"/>
  <c r="I12" i="1"/>
  <c r="J23" i="1" l="1"/>
  <c r="J12" i="1"/>
  <c r="K12" i="1" s="1"/>
  <c r="J13" i="1"/>
  <c r="K13" i="1" l="1"/>
  <c r="K15" i="1" s="1"/>
  <c r="J14" i="1"/>
  <c r="J15" i="1"/>
  <c r="K23" i="1"/>
  <c r="I15" i="1"/>
  <c r="I14" i="1"/>
  <c r="K14" i="1" l="1"/>
</calcChain>
</file>

<file path=xl/sharedStrings.xml><?xml version="1.0" encoding="utf-8"?>
<sst xmlns="http://schemas.openxmlformats.org/spreadsheetml/2006/main" count="162" uniqueCount="39">
  <si>
    <t>2か月間の
使用水量（㎥）</t>
    <rPh sb="2" eb="3">
      <t>ゲツ</t>
    </rPh>
    <rPh sb="3" eb="4">
      <t>アイダ</t>
    </rPh>
    <rPh sb="6" eb="8">
      <t>シヨウ</t>
    </rPh>
    <rPh sb="8" eb="10">
      <t>スイリョウ</t>
    </rPh>
    <phoneticPr fontId="1"/>
  </si>
  <si>
    <t>水道料金</t>
    <rPh sb="0" eb="2">
      <t>スイドウ</t>
    </rPh>
    <rPh sb="2" eb="4">
      <t>リョウキン</t>
    </rPh>
    <phoneticPr fontId="1"/>
  </si>
  <si>
    <t>消費税</t>
    <rPh sb="0" eb="3">
      <t>ショウヒゼイ</t>
    </rPh>
    <phoneticPr fontId="1"/>
  </si>
  <si>
    <t>合計</t>
    <rPh sb="0" eb="2">
      <t>ゴウケイ</t>
    </rPh>
    <phoneticPr fontId="1"/>
  </si>
  <si>
    <t>差額</t>
    <rPh sb="0" eb="2">
      <t>サガク</t>
    </rPh>
    <phoneticPr fontId="1"/>
  </si>
  <si>
    <t>●令和6年度料金改定による影響（家事用）</t>
    <rPh sb="1" eb="2">
      <t>レイ</t>
    </rPh>
    <rPh sb="2" eb="3">
      <t>ワ</t>
    </rPh>
    <rPh sb="4" eb="6">
      <t>ネンド</t>
    </rPh>
    <rPh sb="6" eb="8">
      <t>リョウキン</t>
    </rPh>
    <rPh sb="8" eb="10">
      <t>カイテイ</t>
    </rPh>
    <rPh sb="13" eb="15">
      <t>エイキョウ</t>
    </rPh>
    <rPh sb="16" eb="19">
      <t>カジヨウ</t>
    </rPh>
    <phoneticPr fontId="4"/>
  </si>
  <si>
    <t>基本料金</t>
    <rPh sb="0" eb="2">
      <t>キホン</t>
    </rPh>
    <rPh sb="2" eb="4">
      <t>リョウキン</t>
    </rPh>
    <phoneticPr fontId="4"/>
  </si>
  <si>
    <t>超過料金（/㎥）</t>
    <rPh sb="0" eb="2">
      <t>チョウカ</t>
    </rPh>
    <rPh sb="2" eb="4">
      <t>リョウキン</t>
    </rPh>
    <phoneticPr fontId="4"/>
  </si>
  <si>
    <t>現状</t>
    <rPh sb="0" eb="2">
      <t>ゲンジョウ</t>
    </rPh>
    <phoneticPr fontId="4"/>
  </si>
  <si>
    <t>水量区分</t>
    <rPh sb="0" eb="4">
      <t>スイリョウクブン</t>
    </rPh>
    <phoneticPr fontId="4"/>
  </si>
  <si>
    <t>㎥まで</t>
    <phoneticPr fontId="4"/>
  </si>
  <si>
    <t>㎥～</t>
    <phoneticPr fontId="4"/>
  </si>
  <si>
    <t>㎥</t>
    <phoneticPr fontId="4"/>
  </si>
  <si>
    <t>単価</t>
    <rPh sb="0" eb="2">
      <t>タンカ</t>
    </rPh>
    <phoneticPr fontId="4"/>
  </si>
  <si>
    <t>改定率（％）</t>
    <rPh sb="2" eb="3">
      <t>リツ</t>
    </rPh>
    <phoneticPr fontId="4"/>
  </si>
  <si>
    <t>改定後</t>
    <rPh sb="2" eb="3">
      <t>ゴ</t>
    </rPh>
    <phoneticPr fontId="4"/>
  </si>
  <si>
    <t>基本料金</t>
    <rPh sb="0" eb="2">
      <t>キホン</t>
    </rPh>
    <rPh sb="2" eb="4">
      <t>リョウキン</t>
    </rPh>
    <phoneticPr fontId="1"/>
  </si>
  <si>
    <t>超過料金1</t>
    <rPh sb="0" eb="2">
      <t>チョウカ</t>
    </rPh>
    <rPh sb="2" eb="4">
      <t>リョウキン</t>
    </rPh>
    <phoneticPr fontId="1"/>
  </si>
  <si>
    <t>超過料金2</t>
    <rPh sb="0" eb="4">
      <t>チョウカリョウキン</t>
    </rPh>
    <phoneticPr fontId="1"/>
  </si>
  <si>
    <t>超過料金3</t>
    <rPh sb="0" eb="4">
      <t>チョウカリョウキン</t>
    </rPh>
    <phoneticPr fontId="1"/>
  </si>
  <si>
    <t>増率</t>
    <rPh sb="0" eb="1">
      <t>ゾウ</t>
    </rPh>
    <rPh sb="1" eb="2">
      <t>リツ</t>
    </rPh>
    <phoneticPr fontId="1"/>
  </si>
  <si>
    <t>●令和6年度料金改定による影響（営業用）</t>
    <rPh sb="1" eb="2">
      <t>レイ</t>
    </rPh>
    <rPh sb="2" eb="3">
      <t>ワ</t>
    </rPh>
    <rPh sb="4" eb="6">
      <t>ネンド</t>
    </rPh>
    <rPh sb="6" eb="8">
      <t>リョウキン</t>
    </rPh>
    <rPh sb="8" eb="10">
      <t>カイテイ</t>
    </rPh>
    <rPh sb="13" eb="15">
      <t>エイキョウ</t>
    </rPh>
    <rPh sb="16" eb="18">
      <t>エイギョウ</t>
    </rPh>
    <rPh sb="18" eb="19">
      <t>ヨウ</t>
    </rPh>
    <phoneticPr fontId="4"/>
  </si>
  <si>
    <t>【家事用】</t>
    <rPh sb="1" eb="4">
      <t>カジヨウ</t>
    </rPh>
    <phoneticPr fontId="1"/>
  </si>
  <si>
    <t>【営業用】</t>
    <rPh sb="1" eb="4">
      <t>エイギョウヨウ</t>
    </rPh>
    <phoneticPr fontId="1"/>
  </si>
  <si>
    <t>【官公署・学校・病院・工場用】</t>
    <rPh sb="1" eb="4">
      <t>カンコウショ</t>
    </rPh>
    <rPh sb="5" eb="7">
      <t>ガッコウ</t>
    </rPh>
    <rPh sb="8" eb="10">
      <t>ビョウイン</t>
    </rPh>
    <rPh sb="11" eb="13">
      <t>コウジョウ</t>
    </rPh>
    <rPh sb="13" eb="14">
      <t>ヨウ</t>
    </rPh>
    <phoneticPr fontId="1"/>
  </si>
  <si>
    <t>●令和6年度料金改定による影響（官公署用）</t>
    <rPh sb="1" eb="2">
      <t>レイ</t>
    </rPh>
    <rPh sb="2" eb="3">
      <t>ワ</t>
    </rPh>
    <rPh sb="4" eb="6">
      <t>ネンド</t>
    </rPh>
    <rPh sb="6" eb="8">
      <t>リョウキン</t>
    </rPh>
    <rPh sb="8" eb="10">
      <t>カイテイ</t>
    </rPh>
    <rPh sb="13" eb="15">
      <t>エイキョウ</t>
    </rPh>
    <rPh sb="16" eb="19">
      <t>カンコウショ</t>
    </rPh>
    <rPh sb="19" eb="20">
      <t>ヨウ</t>
    </rPh>
    <phoneticPr fontId="4"/>
  </si>
  <si>
    <t>令和6年10月水道料金改定による影響額シミュレーション</t>
    <rPh sb="0" eb="1">
      <t>レイ</t>
    </rPh>
    <rPh sb="1" eb="2">
      <t>ワ</t>
    </rPh>
    <rPh sb="3" eb="4">
      <t>ネン</t>
    </rPh>
    <rPh sb="6" eb="7">
      <t>ガツ</t>
    </rPh>
    <rPh sb="7" eb="9">
      <t>スイドウ</t>
    </rPh>
    <rPh sb="9" eb="11">
      <t>リョウキン</t>
    </rPh>
    <rPh sb="11" eb="13">
      <t>カイテイ</t>
    </rPh>
    <rPh sb="16" eb="19">
      <t>エイキョウガク</t>
    </rPh>
    <phoneticPr fontId="1"/>
  </si>
  <si>
    <t>現行</t>
    <rPh sb="0" eb="2">
      <t>ゲンコウ</t>
    </rPh>
    <phoneticPr fontId="1"/>
  </si>
  <si>
    <t>改定後</t>
    <rPh sb="0" eb="2">
      <t>カイテイ</t>
    </rPh>
    <rPh sb="2" eb="3">
      <t>ゴ</t>
    </rPh>
    <phoneticPr fontId="1"/>
  </si>
  <si>
    <t>・2か月間の使用水量を入力すると、現行の水道料金と料金改定後の水道料金が表示されます。</t>
    <rPh sb="3" eb="4">
      <t>ゲツ</t>
    </rPh>
    <rPh sb="4" eb="5">
      <t>アイダ</t>
    </rPh>
    <rPh sb="6" eb="10">
      <t>シヨウスイリョウ</t>
    </rPh>
    <rPh sb="11" eb="13">
      <t>ニュウリョク</t>
    </rPh>
    <rPh sb="17" eb="19">
      <t>ゲンコウ</t>
    </rPh>
    <rPh sb="20" eb="22">
      <t>スイドウ</t>
    </rPh>
    <rPh sb="22" eb="24">
      <t>リョウキン</t>
    </rPh>
    <rPh sb="25" eb="27">
      <t>リョウキン</t>
    </rPh>
    <rPh sb="27" eb="29">
      <t>カイテイ</t>
    </rPh>
    <rPh sb="29" eb="30">
      <t>ゴ</t>
    </rPh>
    <rPh sb="31" eb="33">
      <t>スイドウ</t>
    </rPh>
    <rPh sb="33" eb="35">
      <t>リョウキン</t>
    </rPh>
    <rPh sb="36" eb="38">
      <t>ヒョウジ</t>
    </rPh>
    <phoneticPr fontId="1"/>
  </si>
  <si>
    <t>【浴場用】</t>
    <rPh sb="1" eb="3">
      <t>ヨクジョウ</t>
    </rPh>
    <rPh sb="3" eb="4">
      <t>ヨウ</t>
    </rPh>
    <phoneticPr fontId="1"/>
  </si>
  <si>
    <t>●令和6年度料金改定による影響（浴場用）</t>
    <rPh sb="1" eb="2">
      <t>レイ</t>
    </rPh>
    <rPh sb="2" eb="3">
      <t>ワ</t>
    </rPh>
    <rPh sb="4" eb="6">
      <t>ネンド</t>
    </rPh>
    <rPh sb="6" eb="8">
      <t>リョウキン</t>
    </rPh>
    <rPh sb="8" eb="10">
      <t>カイテイ</t>
    </rPh>
    <rPh sb="13" eb="15">
      <t>エイキョウ</t>
    </rPh>
    <rPh sb="16" eb="18">
      <t>ヨクジョウ</t>
    </rPh>
    <rPh sb="18" eb="19">
      <t>ヨウ</t>
    </rPh>
    <rPh sb="19" eb="20">
      <t>カンヨウ</t>
    </rPh>
    <phoneticPr fontId="4"/>
  </si>
  <si>
    <t>【臨時用】</t>
    <rPh sb="1" eb="3">
      <t>リンジ</t>
    </rPh>
    <rPh sb="3" eb="4">
      <t>ヨウ</t>
    </rPh>
    <phoneticPr fontId="1"/>
  </si>
  <si>
    <t>※令和6年10月の水道料金改定はありません。</t>
    <rPh sb="1" eb="2">
      <t>レイ</t>
    </rPh>
    <rPh sb="2" eb="3">
      <t>ワ</t>
    </rPh>
    <rPh sb="4" eb="5">
      <t>ネン</t>
    </rPh>
    <rPh sb="7" eb="8">
      <t>ガツ</t>
    </rPh>
    <rPh sb="9" eb="11">
      <t>スイドウ</t>
    </rPh>
    <rPh sb="11" eb="13">
      <t>リョウキン</t>
    </rPh>
    <rPh sb="13" eb="15">
      <t>カイテイ</t>
    </rPh>
    <phoneticPr fontId="1"/>
  </si>
  <si>
    <t>●令和6年度料金改定による影響（臨時用）</t>
    <rPh sb="1" eb="2">
      <t>レイ</t>
    </rPh>
    <rPh sb="2" eb="3">
      <t>ワ</t>
    </rPh>
    <rPh sb="4" eb="6">
      <t>ネンド</t>
    </rPh>
    <rPh sb="6" eb="8">
      <t>リョウキン</t>
    </rPh>
    <rPh sb="8" eb="10">
      <t>カイテイ</t>
    </rPh>
    <rPh sb="13" eb="15">
      <t>エイキョウ</t>
    </rPh>
    <rPh sb="16" eb="18">
      <t>リンジ</t>
    </rPh>
    <rPh sb="18" eb="19">
      <t>ヨウ</t>
    </rPh>
    <rPh sb="19" eb="20">
      <t>カンヨウ</t>
    </rPh>
    <phoneticPr fontId="4"/>
  </si>
  <si>
    <t>※今回の料金改定は水道料金のみです。下水道使用料と温泉料金の改定はありません。</t>
    <rPh sb="1" eb="3">
      <t>コンカイ</t>
    </rPh>
    <rPh sb="4" eb="6">
      <t>リョウキン</t>
    </rPh>
    <rPh sb="6" eb="8">
      <t>カイテイ</t>
    </rPh>
    <rPh sb="9" eb="11">
      <t>スイドウ</t>
    </rPh>
    <rPh sb="11" eb="13">
      <t>リョウキン</t>
    </rPh>
    <rPh sb="18" eb="24">
      <t>ゲスイドウシヨウリョウ</t>
    </rPh>
    <rPh sb="25" eb="27">
      <t>オンセン</t>
    </rPh>
    <rPh sb="27" eb="29">
      <t>リョウキン</t>
    </rPh>
    <rPh sb="30" eb="32">
      <t>カイテイ</t>
    </rPh>
    <phoneticPr fontId="1"/>
  </si>
  <si>
    <t>・日割り計算が発生する場合など、シミュレーション結果と実際の請求額が異なる場合があります。</t>
    <rPh sb="1" eb="3">
      <t>ヒワ</t>
    </rPh>
    <rPh sb="4" eb="6">
      <t>ケイサン</t>
    </rPh>
    <rPh sb="7" eb="9">
      <t>ハッセイ</t>
    </rPh>
    <rPh sb="11" eb="13">
      <t>バアイ</t>
    </rPh>
    <rPh sb="24" eb="26">
      <t>ケッカ</t>
    </rPh>
    <rPh sb="27" eb="29">
      <t>ジッサイ</t>
    </rPh>
    <rPh sb="30" eb="32">
      <t>セイキュウ</t>
    </rPh>
    <rPh sb="32" eb="33">
      <t>ガク</t>
    </rPh>
    <rPh sb="34" eb="35">
      <t>コト</t>
    </rPh>
    <rPh sb="37" eb="39">
      <t>バアイ</t>
    </rPh>
    <phoneticPr fontId="1"/>
  </si>
  <si>
    <t>諏訪市水道局</t>
    <rPh sb="0" eb="3">
      <t>スワシ</t>
    </rPh>
    <rPh sb="3" eb="5">
      <t>スイドウ</t>
    </rPh>
    <rPh sb="5" eb="6">
      <t>キョク</t>
    </rPh>
    <phoneticPr fontId="1"/>
  </si>
  <si>
    <t>　なお、金額は2か月分（1回の請求分）となります。下水道使用料と温泉料金は含みません。</t>
    <rPh sb="4" eb="6">
      <t>キンガク</t>
    </rPh>
    <rPh sb="9" eb="10">
      <t>ゲツ</t>
    </rPh>
    <rPh sb="10" eb="11">
      <t>ブン</t>
    </rPh>
    <rPh sb="13" eb="14">
      <t>カイ</t>
    </rPh>
    <rPh sb="15" eb="17">
      <t>セイキュウ</t>
    </rPh>
    <rPh sb="17" eb="18">
      <t>ブン</t>
    </rPh>
    <rPh sb="25" eb="31">
      <t>ゲスイドウシヨウリョウ</t>
    </rPh>
    <rPh sb="32" eb="34">
      <t>オンセン</t>
    </rPh>
    <rPh sb="34" eb="36">
      <t>リョウキン</t>
    </rPh>
    <rPh sb="37" eb="38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</si>
</sst>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%"/>
    <numFmt numFmtId="177" formatCode="#,##0;&quot;△ &quot;#,##0"/>
    <numFmt numFmtId="178" formatCode="#,##0_);[Red]\(#,##0\)"/>
    <numFmt numFmtId="179" formatCode="#,###&quot;円&quot;"/>
    <numFmt numFmtId="180" formatCode="\+#,###&quot;円&quot;;\-#,###&quot;円&quot;;0&quot;円&quot;"/>
    <numFmt numFmtId="181" formatCode="\+0.0%;\-0.0%;0.0%"/>
  </numFmts>
  <fonts count="13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b/>
      <sz val="18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1" xfId="1" applyFont="1" applyFill="1" applyBorder="1" applyAlignment="1">
      <alignment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right" vertical="center"/>
    </xf>
    <xf numFmtId="0" fontId="5" fillId="2" borderId="12" xfId="1" applyFont="1" applyFill="1" applyBorder="1" applyAlignment="1">
      <alignment horizontal="left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left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right" vertical="center"/>
    </xf>
    <xf numFmtId="0" fontId="5" fillId="3" borderId="12" xfId="1" applyFont="1" applyFill="1" applyBorder="1" applyAlignment="1">
      <alignment horizontal="left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6" fillId="3" borderId="13" xfId="1" applyFont="1" applyFill="1" applyBorder="1" applyAlignment="1">
      <alignment horizontal="center" vertical="center"/>
    </xf>
    <xf numFmtId="0" fontId="5" fillId="3" borderId="12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right" vertical="center"/>
    </xf>
    <xf numFmtId="0" fontId="5" fillId="3" borderId="14" xfId="1" applyFont="1" applyFill="1" applyBorder="1" applyAlignment="1">
      <alignment horizontal="left" vertical="center"/>
    </xf>
    <xf numFmtId="0" fontId="5" fillId="3" borderId="8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7" fontId="0" fillId="0" borderId="20" xfId="0" applyNumberFormat="1" applyBorder="1">
      <alignment vertical="center"/>
    </xf>
    <xf numFmtId="176" fontId="0" fillId="0" borderId="20" xfId="0" applyNumberFormat="1" applyBorder="1">
      <alignment vertical="center"/>
    </xf>
    <xf numFmtId="0" fontId="3" fillId="5" borderId="20" xfId="0" applyFont="1" applyFill="1" applyBorder="1" applyAlignment="1">
      <alignment horizontal="distributed" vertical="center" justifyLastLine="1"/>
    </xf>
    <xf numFmtId="0" fontId="3" fillId="5" borderId="6" xfId="0" applyFont="1" applyFill="1" applyBorder="1">
      <alignment vertical="center"/>
    </xf>
    <xf numFmtId="0" fontId="3" fillId="5" borderId="6" xfId="0" applyFont="1" applyFill="1" applyBorder="1" applyAlignment="1">
      <alignment horizontal="distributed" vertical="center" justifyLastLine="1"/>
    </xf>
    <xf numFmtId="0" fontId="5" fillId="2" borderId="11" xfId="1" applyFont="1" applyFill="1" applyBorder="1">
      <alignment vertical="center"/>
    </xf>
    <xf numFmtId="0" fontId="5" fillId="0" borderId="13" xfId="1" applyFont="1" applyFill="1" applyBorder="1" applyAlignment="1">
      <alignment horizontal="right" vertical="center"/>
    </xf>
    <xf numFmtId="0" fontId="5" fillId="0" borderId="14" xfId="1" applyFont="1" applyFill="1" applyBorder="1" applyAlignment="1">
      <alignment horizontal="left" vertical="center"/>
    </xf>
    <xf numFmtId="0" fontId="5" fillId="3" borderId="11" xfId="1" applyFont="1" applyFill="1" applyBorder="1">
      <alignment vertical="center"/>
    </xf>
    <xf numFmtId="0" fontId="5" fillId="3" borderId="14" xfId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5" fillId="2" borderId="14" xfId="1" applyFont="1" applyFill="1" applyBorder="1" applyAlignment="1">
      <alignment horizontal="center" vertical="center"/>
    </xf>
    <xf numFmtId="0" fontId="5" fillId="0" borderId="13" xfId="1" applyFont="1" applyBorder="1">
      <alignment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left" vertical="center"/>
    </xf>
    <xf numFmtId="0" fontId="5" fillId="0" borderId="11" xfId="1" applyFont="1" applyFill="1" applyBorder="1" applyAlignment="1">
      <alignment horizontal="right" vertical="center"/>
    </xf>
    <xf numFmtId="0" fontId="5" fillId="0" borderId="12" xfId="1" applyFont="1" applyFill="1" applyBorder="1" applyAlignment="1">
      <alignment horizontal="center" vertical="center"/>
    </xf>
    <xf numFmtId="178" fontId="0" fillId="0" borderId="0" xfId="0" applyNumberFormat="1">
      <alignment vertical="center"/>
    </xf>
    <xf numFmtId="178" fontId="7" fillId="0" borderId="0" xfId="0" applyNumberFormat="1" applyFont="1">
      <alignment vertical="center"/>
    </xf>
    <xf numFmtId="178" fontId="3" fillId="0" borderId="21" xfId="0" applyNumberFormat="1" applyFont="1" applyBorder="1" applyAlignment="1">
      <alignment horizontal="center" vertical="center" wrapText="1"/>
    </xf>
    <xf numFmtId="0" fontId="8" fillId="0" borderId="0" xfId="0" applyFont="1">
      <alignment vertical="center"/>
    </xf>
    <xf numFmtId="179" fontId="3" fillId="0" borderId="20" xfId="0" applyNumberFormat="1" applyFont="1" applyBorder="1">
      <alignment vertical="center"/>
    </xf>
    <xf numFmtId="179" fontId="8" fillId="0" borderId="20" xfId="0" applyNumberFormat="1" applyFont="1" applyBorder="1">
      <alignment vertical="center"/>
    </xf>
    <xf numFmtId="180" fontId="12" fillId="0" borderId="20" xfId="0" applyNumberFormat="1" applyFont="1" applyBorder="1">
      <alignment vertical="center"/>
    </xf>
    <xf numFmtId="181" fontId="3" fillId="0" borderId="20" xfId="0" applyNumberFormat="1" applyFont="1" applyBorder="1">
      <alignment vertical="center"/>
    </xf>
    <xf numFmtId="0" fontId="10" fillId="0" borderId="0" xfId="0" applyFont="1" applyAlignment="1">
      <alignment horizontal="right" vertical="center"/>
    </xf>
    <xf numFmtId="0" fontId="5" fillId="3" borderId="9" xfId="1" applyFont="1" applyFill="1" applyBorder="1" applyAlignment="1">
      <alignment horizontal="center" vertical="center"/>
    </xf>
    <xf numFmtId="0" fontId="5" fillId="3" borderId="15" xfId="1" applyFont="1" applyFill="1" applyBorder="1" applyAlignment="1">
      <alignment horizontal="center" vertical="center"/>
    </xf>
    <xf numFmtId="38" fontId="5" fillId="3" borderId="8" xfId="3" applyFont="1" applyFill="1" applyBorder="1" applyAlignment="1">
      <alignment horizontal="center" vertical="center"/>
    </xf>
    <xf numFmtId="38" fontId="5" fillId="3" borderId="16" xfId="3" applyFont="1" applyFill="1" applyBorder="1" applyAlignment="1">
      <alignment horizontal="center" vertical="center"/>
    </xf>
    <xf numFmtId="38" fontId="5" fillId="0" borderId="24" xfId="3" applyFont="1" applyBorder="1" applyAlignment="1">
      <alignment horizontal="center" vertical="center"/>
    </xf>
    <xf numFmtId="38" fontId="5" fillId="0" borderId="23" xfId="3" applyFont="1" applyBorder="1" applyAlignment="1">
      <alignment horizontal="center" vertical="center"/>
    </xf>
    <xf numFmtId="38" fontId="5" fillId="0" borderId="8" xfId="3" applyFont="1" applyBorder="1" applyAlignment="1">
      <alignment horizontal="center" vertical="center"/>
    </xf>
    <xf numFmtId="38" fontId="5" fillId="0" borderId="16" xfId="3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176" fontId="6" fillId="0" borderId="18" xfId="2" applyNumberFormat="1" applyFont="1" applyBorder="1" applyAlignment="1">
      <alignment horizontal="center" vertical="center"/>
    </xf>
    <xf numFmtId="176" fontId="6" fillId="0" borderId="19" xfId="2" applyNumberFormat="1" applyFont="1" applyBorder="1" applyAlignment="1">
      <alignment horizontal="center" vertical="center"/>
    </xf>
    <xf numFmtId="176" fontId="6" fillId="0" borderId="28" xfId="2" applyNumberFormat="1" applyFont="1" applyBorder="1" applyAlignment="1">
      <alignment horizontal="center" vertical="center"/>
    </xf>
    <xf numFmtId="176" fontId="6" fillId="0" borderId="29" xfId="2" applyNumberFormat="1" applyFont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178" fontId="11" fillId="4" borderId="21" xfId="0" applyNumberFormat="1" applyFont="1" applyFill="1" applyBorder="1" applyAlignment="1" applyProtection="1">
      <alignment horizontal="center" vertical="center"/>
      <protection locked="0"/>
    </xf>
    <xf numFmtId="178" fontId="11" fillId="4" borderId="30" xfId="0" applyNumberFormat="1" applyFont="1" applyFill="1" applyBorder="1" applyAlignment="1" applyProtection="1">
      <alignment horizontal="center" vertical="center"/>
      <protection locked="0"/>
    </xf>
    <xf numFmtId="0" fontId="5" fillId="0" borderId="8" xfId="1" applyFont="1" applyFill="1" applyBorder="1" applyAlignment="1">
      <alignment horizontal="center" vertical="center"/>
    </xf>
    <xf numFmtId="0" fontId="5" fillId="0" borderId="22" xfId="1" applyFont="1" applyFill="1" applyBorder="1" applyAlignment="1">
      <alignment horizontal="center" vertical="center"/>
    </xf>
    <xf numFmtId="0" fontId="5" fillId="0" borderId="24" xfId="1" applyFont="1" applyFill="1" applyBorder="1" applyAlignment="1">
      <alignment horizontal="center" vertical="center"/>
    </xf>
    <xf numFmtId="0" fontId="5" fillId="0" borderId="23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38" fontId="5" fillId="2" borderId="8" xfId="3" applyFont="1" applyFill="1" applyBorder="1" applyAlignment="1">
      <alignment horizontal="center" vertical="center"/>
    </xf>
    <xf numFmtId="38" fontId="5" fillId="2" borderId="16" xfId="3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38" fontId="5" fillId="3" borderId="22" xfId="3" applyFont="1" applyFill="1" applyBorder="1" applyAlignment="1">
      <alignment horizontal="center" vertical="center"/>
    </xf>
    <xf numFmtId="38" fontId="5" fillId="3" borderId="24" xfId="3" applyFont="1" applyFill="1" applyBorder="1" applyAlignment="1">
      <alignment horizontal="center" vertical="center"/>
    </xf>
    <xf numFmtId="38" fontId="5" fillId="3" borderId="25" xfId="3" applyFont="1" applyFill="1" applyBorder="1" applyAlignment="1">
      <alignment horizontal="center" vertical="center"/>
    </xf>
    <xf numFmtId="176" fontId="6" fillId="0" borderId="26" xfId="2" applyNumberFormat="1" applyFont="1" applyBorder="1" applyAlignment="1">
      <alignment horizontal="center" vertical="center"/>
    </xf>
    <xf numFmtId="176" fontId="6" fillId="0" borderId="27" xfId="2" applyNumberFormat="1" applyFont="1" applyBorder="1" applyAlignment="1">
      <alignment horizontal="center" vertical="center"/>
    </xf>
    <xf numFmtId="38" fontId="5" fillId="2" borderId="24" xfId="3" applyFont="1" applyFill="1" applyBorder="1" applyAlignment="1">
      <alignment horizontal="center" vertical="center"/>
    </xf>
    <xf numFmtId="38" fontId="5" fillId="2" borderId="25" xfId="3" applyFont="1" applyFill="1" applyBorder="1" applyAlignment="1">
      <alignment horizontal="center" vertical="center"/>
    </xf>
    <xf numFmtId="38" fontId="5" fillId="3" borderId="23" xfId="3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5" fillId="3" borderId="16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</cellXfs>
  <cellStyles count="4">
    <cellStyle name="パーセント 2" xfId="2"/>
    <cellStyle name="桁区切り 2" xfId="3"/>
    <cellStyle name="標準" xfId="0" builtinId="0"/>
    <cellStyle name="標準 4" xfId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0"/>
  <sheetViews>
    <sheetView tabSelected="1" workbookViewId="0">
      <selection activeCell="L8" sqref="L8"/>
    </sheetView>
  </sheetViews>
  <sheetFormatPr defaultRowHeight="13.5"/>
  <cols>
    <col min="1" max="2" width="2.875" customWidth="1"/>
    <col min="3" max="3" width="16.375" style="43" customWidth="1"/>
    <col min="4" max="4" width="12.625" customWidth="1"/>
    <col min="5" max="8" width="12.625" hidden="1" customWidth="1"/>
    <col min="9" max="11" width="15.875" customWidth="1"/>
    <col min="12" max="12" width="9.625" customWidth="1"/>
    <col min="13" max="27" width="3" hidden="1" customWidth="1"/>
  </cols>
  <sheetData>
    <row r="1" spans="1:27" ht="21">
      <c r="A1" s="35" t="s">
        <v>26</v>
      </c>
      <c r="B1" s="35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>
      <c r="M2" s="1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4.25">
      <c r="L3" s="51" t="s">
        <v>37</v>
      </c>
      <c r="M3" s="1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>
      <c r="M4" s="1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20.25" customHeight="1">
      <c r="B5" s="36" t="s">
        <v>29</v>
      </c>
      <c r="M5" s="1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20.25" customHeight="1">
      <c r="B6" s="36" t="s">
        <v>38</v>
      </c>
      <c r="M6" s="1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20.25" customHeight="1">
      <c r="B7" s="36" t="s">
        <v>36</v>
      </c>
      <c r="M7" s="1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20.25" customHeight="1">
      <c r="B8" s="36" t="s">
        <v>35</v>
      </c>
      <c r="M8" s="1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>
      <c r="M9" s="1" t="s">
        <v>5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22.5" customHeight="1" thickBot="1">
      <c r="C10" s="44" t="s">
        <v>22</v>
      </c>
      <c r="M10" s="2"/>
      <c r="N10" s="2"/>
      <c r="O10" s="3"/>
      <c r="P10" s="79" t="s">
        <v>6</v>
      </c>
      <c r="Q10" s="80"/>
      <c r="R10" s="66" t="s">
        <v>7</v>
      </c>
      <c r="S10" s="67"/>
      <c r="T10" s="67"/>
      <c r="U10" s="67"/>
      <c r="V10" s="67"/>
      <c r="W10" s="67"/>
      <c r="X10" s="67"/>
      <c r="Y10" s="67"/>
      <c r="Z10" s="67"/>
      <c r="AA10" s="68"/>
    </row>
    <row r="11" spans="1:27" ht="27" customHeight="1" thickBot="1">
      <c r="C11" s="45" t="s">
        <v>0</v>
      </c>
      <c r="D11" s="28"/>
      <c r="E11" s="24" t="s">
        <v>16</v>
      </c>
      <c r="F11" s="24" t="s">
        <v>17</v>
      </c>
      <c r="G11" s="24" t="s">
        <v>18</v>
      </c>
      <c r="H11" s="24" t="s">
        <v>19</v>
      </c>
      <c r="I11" s="27" t="s">
        <v>1</v>
      </c>
      <c r="J11" s="27" t="s">
        <v>2</v>
      </c>
      <c r="K11" s="27" t="s">
        <v>3</v>
      </c>
      <c r="M11" s="2"/>
      <c r="N11" s="2"/>
      <c r="O11" s="3"/>
      <c r="P11" s="81"/>
      <c r="Q11" s="82"/>
      <c r="R11" s="71">
        <v>1</v>
      </c>
      <c r="S11" s="71"/>
      <c r="T11" s="71"/>
      <c r="U11" s="71"/>
      <c r="V11" s="71">
        <v>2</v>
      </c>
      <c r="W11" s="71"/>
      <c r="X11" s="71"/>
      <c r="Y11" s="71"/>
      <c r="Z11" s="71">
        <v>3</v>
      </c>
      <c r="AA11" s="71"/>
    </row>
    <row r="12" spans="1:27" ht="18" customHeight="1">
      <c r="C12" s="69">
        <v>40</v>
      </c>
      <c r="D12" s="29" t="s">
        <v>27</v>
      </c>
      <c r="E12" s="25">
        <f>IF($C$12="",0,$P$13*2)</f>
        <v>1568</v>
      </c>
      <c r="F12" s="25">
        <f>IF(AND($C$12&gt;=$R$12*2-1,$C$12&lt;=$T$12*2),($C$12-$P$12*2)*$R$13,IF($C$12&gt;=$V$12*2-1,$R$13*($T$12-$R$12+1)*2,0))</f>
        <v>2020</v>
      </c>
      <c r="G12" s="25">
        <f>IF(AND($C$12&gt;=$V$12*2-1,$C$12&lt;=$X$12*2),($C$12-$T$12*2)*$V$13,IF($C$12&gt;=$Z$12*2-1,$V$13*($X$12-$V$12+1)*2,0))</f>
        <v>0</v>
      </c>
      <c r="H12" s="25">
        <f>IF($C$12&gt;=$Z$12*2-1,($C$12-$X$12*2)*$Z$13,0)</f>
        <v>0</v>
      </c>
      <c r="I12" s="47">
        <f>SUM(E12:H12)</f>
        <v>3588</v>
      </c>
      <c r="J12" s="47">
        <f>ROUNDDOWN(I12*0.1,0)</f>
        <v>358</v>
      </c>
      <c r="K12" s="47">
        <f>I12+J12</f>
        <v>3946</v>
      </c>
      <c r="M12" s="2"/>
      <c r="N12" s="75" t="s">
        <v>8</v>
      </c>
      <c r="O12" s="4" t="s">
        <v>9</v>
      </c>
      <c r="P12" s="5">
        <v>10</v>
      </c>
      <c r="Q12" s="6" t="s">
        <v>10</v>
      </c>
      <c r="R12" s="7">
        <v>11</v>
      </c>
      <c r="S12" s="8" t="s">
        <v>11</v>
      </c>
      <c r="T12" s="8">
        <v>20</v>
      </c>
      <c r="U12" s="9" t="s">
        <v>12</v>
      </c>
      <c r="V12" s="7">
        <v>21</v>
      </c>
      <c r="W12" s="8" t="s">
        <v>11</v>
      </c>
      <c r="X12" s="8">
        <v>50</v>
      </c>
      <c r="Y12" s="9" t="s">
        <v>12</v>
      </c>
      <c r="Z12" s="5">
        <v>51</v>
      </c>
      <c r="AA12" s="10" t="s">
        <v>11</v>
      </c>
    </row>
    <row r="13" spans="1:27" ht="18" customHeight="1" thickBot="1">
      <c r="C13" s="70"/>
      <c r="D13" s="29" t="s">
        <v>28</v>
      </c>
      <c r="E13" s="25">
        <f>IF($C$12="",0,$P$16*2)</f>
        <v>1880</v>
      </c>
      <c r="F13" s="25">
        <f>IF(AND($C$12&gt;=$R$12*2-1,$C$12&lt;=$T$12*2),($C$12-$P$12*2)*$R$16,IF($C$12&gt;=$V$12*2-1,$R$16*($T$12-$R$12+1)*2,0))</f>
        <v>2380</v>
      </c>
      <c r="G13" s="25">
        <f>IF(AND($C$12&gt;=$V$12*2-1,$C$12&lt;=$X$12*2),($C$12-$T$12*2)*$V$16,IF($C$12&gt;=$Z$12*2-1,$V$16*($X$12-$V$12+1)*2,0))</f>
        <v>0</v>
      </c>
      <c r="H13" s="25">
        <f>IF($C$12&gt;=$Z$12*2-1,($C$12-$X$12*2)*$Z$16,0)</f>
        <v>0</v>
      </c>
      <c r="I13" s="48">
        <f>SUM(E13:H13)</f>
        <v>4260</v>
      </c>
      <c r="J13" s="48">
        <f>ROUNDDOWN(I13*0.1,0)</f>
        <v>426</v>
      </c>
      <c r="K13" s="48">
        <f>I13+J13</f>
        <v>4686</v>
      </c>
      <c r="M13" s="2"/>
      <c r="N13" s="76"/>
      <c r="O13" s="11" t="s">
        <v>13</v>
      </c>
      <c r="P13" s="93">
        <v>784</v>
      </c>
      <c r="Q13" s="93"/>
      <c r="R13" s="93">
        <v>101</v>
      </c>
      <c r="S13" s="93"/>
      <c r="T13" s="93"/>
      <c r="U13" s="93"/>
      <c r="V13" s="93">
        <v>147</v>
      </c>
      <c r="W13" s="93"/>
      <c r="X13" s="93"/>
      <c r="Y13" s="93"/>
      <c r="Z13" s="93">
        <v>189</v>
      </c>
      <c r="AA13" s="94"/>
    </row>
    <row r="14" spans="1:27" ht="18" customHeight="1" thickBot="1">
      <c r="D14" s="27" t="s">
        <v>4</v>
      </c>
      <c r="E14" s="25">
        <f>E13-E12</f>
        <v>312</v>
      </c>
      <c r="F14" s="25">
        <f t="shared" ref="F14:H14" si="0">F13-F12</f>
        <v>360</v>
      </c>
      <c r="G14" s="25">
        <f t="shared" si="0"/>
        <v>0</v>
      </c>
      <c r="H14" s="25">
        <f t="shared" si="0"/>
        <v>0</v>
      </c>
      <c r="I14" s="49">
        <f>I13-I12</f>
        <v>672</v>
      </c>
      <c r="J14" s="49">
        <f>J13-J12</f>
        <v>68</v>
      </c>
      <c r="K14" s="49">
        <f>K13-K12</f>
        <v>740</v>
      </c>
      <c r="M14" s="2"/>
      <c r="N14" s="60" t="s">
        <v>14</v>
      </c>
      <c r="O14" s="61"/>
      <c r="P14" s="62">
        <v>0.2</v>
      </c>
      <c r="Q14" s="62"/>
      <c r="R14" s="62">
        <v>0.18</v>
      </c>
      <c r="S14" s="62"/>
      <c r="T14" s="62"/>
      <c r="U14" s="62"/>
      <c r="V14" s="62">
        <v>0.18</v>
      </c>
      <c r="W14" s="62"/>
      <c r="X14" s="62"/>
      <c r="Y14" s="62"/>
      <c r="Z14" s="62">
        <v>0.17</v>
      </c>
      <c r="AA14" s="63"/>
    </row>
    <row r="15" spans="1:27" ht="18" customHeight="1">
      <c r="D15" s="27" t="s">
        <v>20</v>
      </c>
      <c r="E15" s="26">
        <f>E13/E12-1</f>
        <v>0.19897959183673475</v>
      </c>
      <c r="F15" s="26">
        <f t="shared" ref="F15:H15" si="1">F13/F12-1</f>
        <v>0.17821782178217815</v>
      </c>
      <c r="G15" s="26" t="e">
        <f t="shared" si="1"/>
        <v>#DIV/0!</v>
      </c>
      <c r="H15" s="26" t="e">
        <f t="shared" si="1"/>
        <v>#DIV/0!</v>
      </c>
      <c r="I15" s="50">
        <f>I13/I12-1</f>
        <v>0.18729096989966565</v>
      </c>
      <c r="J15" s="50">
        <f>J13/J12-1</f>
        <v>0.1899441340782122</v>
      </c>
      <c r="K15" s="50">
        <f>K13/K12-1</f>
        <v>0.1875316776482514</v>
      </c>
      <c r="M15" s="2"/>
      <c r="N15" s="52" t="s">
        <v>15</v>
      </c>
      <c r="O15" s="13" t="s">
        <v>9</v>
      </c>
      <c r="P15" s="14">
        <v>10</v>
      </c>
      <c r="Q15" s="15" t="s">
        <v>10</v>
      </c>
      <c r="R15" s="16">
        <f>P15+1</f>
        <v>11</v>
      </c>
      <c r="S15" s="17" t="s">
        <v>11</v>
      </c>
      <c r="T15" s="18">
        <v>20</v>
      </c>
      <c r="U15" s="19" t="s">
        <v>12</v>
      </c>
      <c r="V15" s="16">
        <f>T15+1</f>
        <v>21</v>
      </c>
      <c r="W15" s="17" t="s">
        <v>11</v>
      </c>
      <c r="X15" s="18">
        <v>50</v>
      </c>
      <c r="Y15" s="19" t="s">
        <v>12</v>
      </c>
      <c r="Z15" s="20">
        <f>X15+1</f>
        <v>51</v>
      </c>
      <c r="AA15" s="21" t="s">
        <v>11</v>
      </c>
    </row>
    <row r="16" spans="1:27" ht="11.25" customHeight="1" thickBot="1">
      <c r="M16" s="2"/>
      <c r="N16" s="53"/>
      <c r="O16" s="22" t="s">
        <v>13</v>
      </c>
      <c r="P16" s="91">
        <v>940</v>
      </c>
      <c r="Q16" s="91"/>
      <c r="R16" s="91">
        <f>ROUND(R13+R13*R14,0)</f>
        <v>119</v>
      </c>
      <c r="S16" s="91"/>
      <c r="T16" s="91"/>
      <c r="U16" s="91"/>
      <c r="V16" s="91">
        <f>ROUND(V13+V13*V14,0)</f>
        <v>173</v>
      </c>
      <c r="W16" s="91"/>
      <c r="X16" s="91"/>
      <c r="Y16" s="91"/>
      <c r="Z16" s="91">
        <f>ROUND(Z13+Z13*Z14,0)</f>
        <v>221</v>
      </c>
      <c r="AA16" s="92"/>
    </row>
    <row r="17" spans="3:27" ht="11.25" customHeight="1">
      <c r="M17" s="1" t="s">
        <v>21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3:27" ht="22.5" customHeight="1" thickBot="1">
      <c r="C18" s="44" t="s">
        <v>23</v>
      </c>
      <c r="M18" s="2"/>
      <c r="N18" s="2"/>
      <c r="O18" s="3"/>
      <c r="P18" s="79" t="s">
        <v>6</v>
      </c>
      <c r="Q18" s="80"/>
      <c r="R18" s="66" t="s">
        <v>7</v>
      </c>
      <c r="S18" s="67"/>
      <c r="T18" s="67"/>
      <c r="U18" s="67"/>
      <c r="V18" s="67"/>
      <c r="W18" s="67"/>
      <c r="X18" s="67"/>
      <c r="Y18" s="67"/>
      <c r="Z18" s="67"/>
      <c r="AA18" s="68"/>
    </row>
    <row r="19" spans="3:27" ht="27" customHeight="1" thickBot="1">
      <c r="C19" s="45" t="s">
        <v>0</v>
      </c>
      <c r="D19" s="28"/>
      <c r="E19" s="24" t="s">
        <v>16</v>
      </c>
      <c r="F19" s="24" t="s">
        <v>17</v>
      </c>
      <c r="G19" s="24" t="s">
        <v>18</v>
      </c>
      <c r="H19" s="24" t="s">
        <v>19</v>
      </c>
      <c r="I19" s="27" t="s">
        <v>1</v>
      </c>
      <c r="J19" s="27" t="s">
        <v>2</v>
      </c>
      <c r="K19" s="27" t="s">
        <v>3</v>
      </c>
      <c r="M19" s="2"/>
      <c r="N19" s="2"/>
      <c r="O19" s="3"/>
      <c r="P19" s="81"/>
      <c r="Q19" s="82"/>
      <c r="R19" s="71">
        <v>1</v>
      </c>
      <c r="S19" s="71"/>
      <c r="T19" s="71"/>
      <c r="U19" s="71"/>
      <c r="V19" s="71">
        <v>2</v>
      </c>
      <c r="W19" s="71"/>
      <c r="X19" s="71"/>
      <c r="Y19" s="71"/>
      <c r="Z19" s="71">
        <v>3</v>
      </c>
      <c r="AA19" s="71"/>
    </row>
    <row r="20" spans="3:27" ht="18" customHeight="1">
      <c r="C20" s="69">
        <v>115</v>
      </c>
      <c r="D20" s="29" t="s">
        <v>27</v>
      </c>
      <c r="E20" s="25">
        <f>IF($C$20="",0,$P$21*2)</f>
        <v>2220</v>
      </c>
      <c r="F20" s="25">
        <f>IF(AND($C$20&gt;=$R$20*2-1,$C$20&lt;=$T$20*2),($C$20-$P$20*2)*$R$21,IF($C$20&gt;=$V$20*2-1,$R$21*($T$20-$R$20+1)*2,0))</f>
        <v>2500</v>
      </c>
      <c r="G20" s="25">
        <f>IF(AND($C$20&gt;=$V$20*2-1,$C$20&lt;=$X$20*2),($C$20-$T$20*2)*$V$21,IF($C$20&gt;=$Z$20*2-1,$V$21*($X$20-$V$20+1)*2,0))</f>
        <v>9840</v>
      </c>
      <c r="H20" s="25">
        <f>IF($C$20&gt;=$Z$20*2-1,($C$20-$X$20*2)*$Z$21,0)</f>
        <v>2835</v>
      </c>
      <c r="I20" s="47">
        <f>SUM(E20:H20)</f>
        <v>17395</v>
      </c>
      <c r="J20" s="47">
        <f>ROUNDDOWN(I20*0.1,0)</f>
        <v>1739</v>
      </c>
      <c r="K20" s="47">
        <f>I20+J20</f>
        <v>19134</v>
      </c>
      <c r="M20" s="2"/>
      <c r="N20" s="75" t="s">
        <v>8</v>
      </c>
      <c r="O20" s="4" t="s">
        <v>9</v>
      </c>
      <c r="P20" s="5">
        <v>10</v>
      </c>
      <c r="Q20" s="6" t="s">
        <v>10</v>
      </c>
      <c r="R20" s="7">
        <v>11</v>
      </c>
      <c r="S20" s="8" t="s">
        <v>11</v>
      </c>
      <c r="T20" s="8">
        <v>20</v>
      </c>
      <c r="U20" s="9" t="s">
        <v>12</v>
      </c>
      <c r="V20" s="7">
        <v>21</v>
      </c>
      <c r="W20" s="8" t="s">
        <v>11</v>
      </c>
      <c r="X20" s="8">
        <v>50</v>
      </c>
      <c r="Y20" s="6" t="s">
        <v>12</v>
      </c>
      <c r="Z20" s="5">
        <v>51</v>
      </c>
      <c r="AA20" s="10" t="s">
        <v>11</v>
      </c>
    </row>
    <row r="21" spans="3:27" ht="18" customHeight="1" thickBot="1">
      <c r="C21" s="70"/>
      <c r="D21" s="29" t="s">
        <v>28</v>
      </c>
      <c r="E21" s="25">
        <f>IF($C$20="",0,$P$24*2)</f>
        <v>2664</v>
      </c>
      <c r="F21" s="25">
        <f>IF(AND($C$20&gt;=$R$20*2-1,$C$20&lt;=$T$20*2),($C$20-$P$20*2)*$R$24,IF($C$20&gt;=$V$20*2-1,$R$24*($T$20-$R$20+1)*2,0))</f>
        <v>2960</v>
      </c>
      <c r="G21" s="25">
        <f>IF(AND($C$20&gt;=$V$20*2-1,$C$20&lt;=$X$20*2),($C$20-$T$20*2)*$V$24,IF($C$20&gt;=$Z$20*2-1,$V$24*($X$20-$V$20+1)*2,0))</f>
        <v>11640</v>
      </c>
      <c r="H21" s="25">
        <f>IF($C$20&gt;=$Z$20*2-1,($C$20-$X$20*2)*$Z$24,0)</f>
        <v>3315</v>
      </c>
      <c r="I21" s="48">
        <f>SUM(E21:H21)</f>
        <v>20579</v>
      </c>
      <c r="J21" s="48">
        <f>ROUNDDOWN(I21*0.1,0)</f>
        <v>2057</v>
      </c>
      <c r="K21" s="48">
        <f>I21+J21</f>
        <v>22636</v>
      </c>
      <c r="M21" s="2"/>
      <c r="N21" s="76"/>
      <c r="O21" s="12" t="s">
        <v>13</v>
      </c>
      <c r="P21" s="77">
        <v>1110</v>
      </c>
      <c r="Q21" s="77"/>
      <c r="R21" s="77">
        <v>125</v>
      </c>
      <c r="S21" s="77"/>
      <c r="T21" s="77"/>
      <c r="U21" s="77"/>
      <c r="V21" s="77">
        <v>164</v>
      </c>
      <c r="W21" s="77"/>
      <c r="X21" s="77"/>
      <c r="Y21" s="77"/>
      <c r="Z21" s="77">
        <v>189</v>
      </c>
      <c r="AA21" s="78"/>
    </row>
    <row r="22" spans="3:27" ht="18" customHeight="1" thickBot="1">
      <c r="D22" s="27" t="s">
        <v>4</v>
      </c>
      <c r="E22" s="25">
        <f>E21-E20</f>
        <v>444</v>
      </c>
      <c r="F22" s="25">
        <f t="shared" ref="F22:H22" si="2">F21-F20</f>
        <v>460</v>
      </c>
      <c r="G22" s="25">
        <f t="shared" si="2"/>
        <v>1800</v>
      </c>
      <c r="H22" s="25">
        <f t="shared" si="2"/>
        <v>480</v>
      </c>
      <c r="I22" s="49">
        <f>I21-I20</f>
        <v>3184</v>
      </c>
      <c r="J22" s="49">
        <f>J21-J20</f>
        <v>318</v>
      </c>
      <c r="K22" s="49">
        <f>K21-K20</f>
        <v>3502</v>
      </c>
      <c r="M22" s="2"/>
      <c r="N22" s="60" t="s">
        <v>14</v>
      </c>
      <c r="O22" s="61"/>
      <c r="P22" s="62">
        <v>0.2</v>
      </c>
      <c r="Q22" s="62"/>
      <c r="R22" s="62">
        <v>0.18</v>
      </c>
      <c r="S22" s="62"/>
      <c r="T22" s="62"/>
      <c r="U22" s="62"/>
      <c r="V22" s="62">
        <v>0.18</v>
      </c>
      <c r="W22" s="62"/>
      <c r="X22" s="62"/>
      <c r="Y22" s="62"/>
      <c r="Z22" s="62">
        <v>0.17</v>
      </c>
      <c r="AA22" s="63"/>
    </row>
    <row r="23" spans="3:27" ht="18" customHeight="1">
      <c r="D23" s="27" t="s">
        <v>20</v>
      </c>
      <c r="E23" s="26">
        <f>E21/E20-1</f>
        <v>0.19999999999999996</v>
      </c>
      <c r="F23" s="26">
        <f t="shared" ref="F23:H23" si="3">F21/F20-1</f>
        <v>0.18399999999999994</v>
      </c>
      <c r="G23" s="26">
        <f t="shared" si="3"/>
        <v>0.18292682926829262</v>
      </c>
      <c r="H23" s="26">
        <f t="shared" si="3"/>
        <v>0.1693121693121693</v>
      </c>
      <c r="I23" s="50">
        <f>I21/I20-1</f>
        <v>0.1830411037654498</v>
      </c>
      <c r="J23" s="50">
        <f>J21/J20-1</f>
        <v>0.1828637147786083</v>
      </c>
      <c r="K23" s="50">
        <f>K21/K20-1</f>
        <v>0.18302498170795434</v>
      </c>
      <c r="M23" s="2"/>
      <c r="N23" s="52" t="s">
        <v>15</v>
      </c>
      <c r="O23" s="13" t="s">
        <v>9</v>
      </c>
      <c r="P23" s="14">
        <v>10</v>
      </c>
      <c r="Q23" s="15" t="s">
        <v>10</v>
      </c>
      <c r="R23" s="16">
        <f>P23+1</f>
        <v>11</v>
      </c>
      <c r="S23" s="17" t="s">
        <v>11</v>
      </c>
      <c r="T23" s="18">
        <v>20</v>
      </c>
      <c r="U23" s="19" t="s">
        <v>12</v>
      </c>
      <c r="V23" s="16">
        <f>T23+1</f>
        <v>21</v>
      </c>
      <c r="W23" s="17" t="s">
        <v>11</v>
      </c>
      <c r="X23" s="18">
        <v>50</v>
      </c>
      <c r="Y23" s="19" t="s">
        <v>12</v>
      </c>
      <c r="Z23" s="20">
        <f>X23+1</f>
        <v>51</v>
      </c>
      <c r="AA23" s="21" t="s">
        <v>11</v>
      </c>
    </row>
    <row r="24" spans="3:27" ht="11.25" customHeight="1" thickBot="1">
      <c r="M24" s="2"/>
      <c r="N24" s="53"/>
      <c r="O24" s="23" t="s">
        <v>13</v>
      </c>
      <c r="P24" s="83">
        <f>ROUND(P21+P21*P22,0)</f>
        <v>1332</v>
      </c>
      <c r="Q24" s="90"/>
      <c r="R24" s="83">
        <f>ROUND(R21+R21*R22,0)</f>
        <v>148</v>
      </c>
      <c r="S24" s="84"/>
      <c r="T24" s="84"/>
      <c r="U24" s="90"/>
      <c r="V24" s="83">
        <f>ROUND(V21+V21*V22,0)</f>
        <v>194</v>
      </c>
      <c r="W24" s="84"/>
      <c r="X24" s="84"/>
      <c r="Y24" s="90"/>
      <c r="Z24" s="83">
        <f>ROUND(Z21+Z21*Z22,0)</f>
        <v>221</v>
      </c>
      <c r="AA24" s="85"/>
    </row>
    <row r="25" spans="3:27" ht="11.25" customHeight="1">
      <c r="M25" s="1" t="s">
        <v>25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3:27" ht="22.5" customHeight="1" thickBot="1">
      <c r="C26" s="44" t="s">
        <v>24</v>
      </c>
      <c r="M26" s="2"/>
      <c r="N26" s="2"/>
      <c r="O26" s="3"/>
      <c r="P26" s="79" t="s">
        <v>6</v>
      </c>
      <c r="Q26" s="80"/>
      <c r="R26" s="66" t="s">
        <v>7</v>
      </c>
      <c r="S26" s="67"/>
      <c r="T26" s="67"/>
      <c r="U26" s="67"/>
      <c r="V26" s="67"/>
      <c r="W26" s="67"/>
      <c r="X26" s="67"/>
      <c r="Y26" s="67"/>
      <c r="Z26" s="67"/>
      <c r="AA26" s="68"/>
    </row>
    <row r="27" spans="3:27" ht="27" customHeight="1" thickBot="1">
      <c r="C27" s="45" t="s">
        <v>0</v>
      </c>
      <c r="D27" s="28"/>
      <c r="E27" s="24" t="s">
        <v>16</v>
      </c>
      <c r="F27" s="24" t="s">
        <v>17</v>
      </c>
      <c r="G27" s="24" t="s">
        <v>18</v>
      </c>
      <c r="H27" s="24" t="s">
        <v>19</v>
      </c>
      <c r="I27" s="27" t="s">
        <v>1</v>
      </c>
      <c r="J27" s="27" t="s">
        <v>2</v>
      </c>
      <c r="K27" s="27" t="s">
        <v>3</v>
      </c>
      <c r="M27" s="2"/>
      <c r="N27" s="2"/>
      <c r="O27" s="3"/>
      <c r="P27" s="81"/>
      <c r="Q27" s="82"/>
      <c r="R27" s="71">
        <v>1</v>
      </c>
      <c r="S27" s="71"/>
      <c r="T27" s="71"/>
      <c r="U27" s="71"/>
      <c r="V27" s="72">
        <v>2</v>
      </c>
      <c r="W27" s="73"/>
      <c r="X27" s="73"/>
      <c r="Y27" s="74"/>
      <c r="Z27" s="71"/>
      <c r="AA27" s="71"/>
    </row>
    <row r="28" spans="3:27" ht="18" customHeight="1">
      <c r="C28" s="69">
        <v>326</v>
      </c>
      <c r="D28" s="29" t="s">
        <v>27</v>
      </c>
      <c r="E28" s="25">
        <f>IF($C$28="",0,$P$29*2)</f>
        <v>4938</v>
      </c>
      <c r="F28" s="25">
        <f>IF(AND($C$28&gt;=$R$28*2-1,$C$28&lt;=$T$28*2),($C$28-$P$28*2)*$R$29,IF($C$28&gt;=$W$28*2-1,$R$29*($T$28-$R$28+1)*2,0))</f>
        <v>9840</v>
      </c>
      <c r="G28" s="25">
        <f>IF($C$28&gt;=$W$28*2-1,($C$28-$T$28*2)*$V$29,0)</f>
        <v>42714</v>
      </c>
      <c r="H28" s="25"/>
      <c r="I28" s="47">
        <f>SUM(E28:H28)</f>
        <v>57492</v>
      </c>
      <c r="J28" s="47">
        <f>ROUNDDOWN(I28*0.1,0)</f>
        <v>5749</v>
      </c>
      <c r="K28" s="47">
        <f>I28+J28</f>
        <v>63241</v>
      </c>
      <c r="M28" s="2"/>
      <c r="N28" s="75" t="s">
        <v>8</v>
      </c>
      <c r="O28" s="4" t="s">
        <v>9</v>
      </c>
      <c r="P28" s="5">
        <v>20</v>
      </c>
      <c r="Q28" s="6" t="s">
        <v>10</v>
      </c>
      <c r="R28" s="7">
        <v>21</v>
      </c>
      <c r="S28" s="8" t="s">
        <v>11</v>
      </c>
      <c r="T28" s="8">
        <v>50</v>
      </c>
      <c r="U28" s="9" t="s">
        <v>12</v>
      </c>
      <c r="V28" s="30"/>
      <c r="W28" s="8">
        <v>51</v>
      </c>
      <c r="X28" s="8" t="s">
        <v>11</v>
      </c>
      <c r="Y28" s="10"/>
      <c r="Z28" s="31"/>
      <c r="AA28" s="32"/>
    </row>
    <row r="29" spans="3:27" ht="18" customHeight="1" thickBot="1">
      <c r="C29" s="70"/>
      <c r="D29" s="29" t="s">
        <v>28</v>
      </c>
      <c r="E29" s="25">
        <f>IF($C$28="",0,$P$32*2)</f>
        <v>5924</v>
      </c>
      <c r="F29" s="25">
        <f>IF(AND($C$28&gt;=$R$28*2-1,$C$28&lt;=$T$28*2),($C$28-$P$28*2)*$R$32,IF($C$28&gt;=$W$28*2-1,$R$32*($T$28-$R$28+1)*2,0))</f>
        <v>11640</v>
      </c>
      <c r="G29" s="25">
        <f>IF($C$28&gt;=$W$28*2-1,($C$28-$T$28*2)*$V$32,0)</f>
        <v>49946</v>
      </c>
      <c r="H29" s="25"/>
      <c r="I29" s="48">
        <f>SUM(E29:H29)</f>
        <v>67510</v>
      </c>
      <c r="J29" s="48">
        <f>ROUNDDOWN(I29*0.1,0)</f>
        <v>6751</v>
      </c>
      <c r="K29" s="48">
        <f>I29+J29</f>
        <v>74261</v>
      </c>
      <c r="M29" s="2"/>
      <c r="N29" s="76"/>
      <c r="O29" s="12" t="s">
        <v>13</v>
      </c>
      <c r="P29" s="77">
        <v>2469</v>
      </c>
      <c r="Q29" s="77"/>
      <c r="R29" s="77">
        <v>164</v>
      </c>
      <c r="S29" s="77"/>
      <c r="T29" s="77"/>
      <c r="U29" s="77"/>
      <c r="V29" s="77">
        <v>189</v>
      </c>
      <c r="W29" s="88"/>
      <c r="X29" s="88"/>
      <c r="Y29" s="89"/>
      <c r="Z29" s="57"/>
      <c r="AA29" s="59"/>
    </row>
    <row r="30" spans="3:27" ht="18" customHeight="1" thickBot="1">
      <c r="D30" s="27" t="s">
        <v>4</v>
      </c>
      <c r="E30" s="25">
        <f>E29-E28</f>
        <v>986</v>
      </c>
      <c r="F30" s="25">
        <f t="shared" ref="F30" si="4">F29-F28</f>
        <v>1800</v>
      </c>
      <c r="G30" s="25">
        <f t="shared" ref="G30" si="5">G29-G28</f>
        <v>7232</v>
      </c>
      <c r="H30" s="25"/>
      <c r="I30" s="49">
        <f>I29-I28</f>
        <v>10018</v>
      </c>
      <c r="J30" s="49">
        <f>J29-J28</f>
        <v>1002</v>
      </c>
      <c r="K30" s="49">
        <f>K29-K28</f>
        <v>11020</v>
      </c>
      <c r="M30" s="2"/>
      <c r="N30" s="60" t="s">
        <v>14</v>
      </c>
      <c r="O30" s="61"/>
      <c r="P30" s="62">
        <v>0.2</v>
      </c>
      <c r="Q30" s="62"/>
      <c r="R30" s="62">
        <v>0.18</v>
      </c>
      <c r="S30" s="62"/>
      <c r="T30" s="62"/>
      <c r="U30" s="62"/>
      <c r="V30" s="86">
        <v>0.17</v>
      </c>
      <c r="W30" s="64"/>
      <c r="X30" s="64"/>
      <c r="Y30" s="87"/>
      <c r="Z30" s="65"/>
      <c r="AA30" s="63"/>
    </row>
    <row r="31" spans="3:27" ht="18" customHeight="1">
      <c r="D31" s="27" t="s">
        <v>20</v>
      </c>
      <c r="E31" s="26">
        <f>E29/E28-1</f>
        <v>0.19967598217901994</v>
      </c>
      <c r="F31" s="26">
        <f t="shared" ref="F31" si="6">F29/F28-1</f>
        <v>0.18292682926829262</v>
      </c>
      <c r="G31" s="26">
        <f t="shared" ref="G31" si="7">G29/G28-1</f>
        <v>0.1693121693121693</v>
      </c>
      <c r="H31" s="26"/>
      <c r="I31" s="50">
        <f>I29/I28-1</f>
        <v>0.17425033048076255</v>
      </c>
      <c r="J31" s="50">
        <f>J29/J28-1</f>
        <v>0.17429118107496966</v>
      </c>
      <c r="K31" s="50">
        <f>K29/K28-1</f>
        <v>0.17425404405369926</v>
      </c>
      <c r="M31" s="2"/>
      <c r="N31" s="52" t="s">
        <v>15</v>
      </c>
      <c r="O31" s="13" t="s">
        <v>9</v>
      </c>
      <c r="P31" s="14">
        <v>20</v>
      </c>
      <c r="Q31" s="15" t="s">
        <v>10</v>
      </c>
      <c r="R31" s="16">
        <f>P31+1</f>
        <v>21</v>
      </c>
      <c r="S31" s="17" t="s">
        <v>11</v>
      </c>
      <c r="T31" s="18">
        <v>50</v>
      </c>
      <c r="U31" s="19" t="s">
        <v>12</v>
      </c>
      <c r="V31" s="33"/>
      <c r="W31" s="17">
        <f>T31+1</f>
        <v>51</v>
      </c>
      <c r="X31" s="17" t="s">
        <v>11</v>
      </c>
      <c r="Y31" s="34"/>
      <c r="Z31" s="31"/>
      <c r="AA31" s="32"/>
    </row>
    <row r="32" spans="3:27" ht="11.25" customHeight="1" thickBot="1">
      <c r="M32" s="2"/>
      <c r="N32" s="53"/>
      <c r="O32" s="23" t="s">
        <v>13</v>
      </c>
      <c r="P32" s="54">
        <v>2962</v>
      </c>
      <c r="Q32" s="54"/>
      <c r="R32" s="54">
        <f>ROUND(R29+R29*R30,0)</f>
        <v>194</v>
      </c>
      <c r="S32" s="54"/>
      <c r="T32" s="54"/>
      <c r="U32" s="54"/>
      <c r="V32" s="83">
        <f>ROUND(V29+V29*V30,0)</f>
        <v>221</v>
      </c>
      <c r="W32" s="84"/>
      <c r="X32" s="84"/>
      <c r="Y32" s="85"/>
      <c r="Z32" s="57"/>
      <c r="AA32" s="59"/>
    </row>
    <row r="33" spans="3:27" ht="11.25" customHeight="1">
      <c r="M33" s="1" t="s">
        <v>31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3:27" ht="22.5" customHeight="1" thickBot="1">
      <c r="C34" s="44" t="s">
        <v>30</v>
      </c>
      <c r="I34" s="46" t="s">
        <v>33</v>
      </c>
      <c r="M34" s="2"/>
      <c r="N34" s="2"/>
      <c r="O34" s="3"/>
      <c r="P34" s="79" t="s">
        <v>6</v>
      </c>
      <c r="Q34" s="80"/>
      <c r="R34" s="66" t="s">
        <v>7</v>
      </c>
      <c r="S34" s="67"/>
      <c r="T34" s="67"/>
      <c r="U34" s="67"/>
      <c r="V34" s="67"/>
      <c r="W34" s="67"/>
      <c r="X34" s="67"/>
      <c r="Y34" s="67"/>
      <c r="Z34" s="67"/>
      <c r="AA34" s="68"/>
    </row>
    <row r="35" spans="3:27" ht="27" customHeight="1" thickBot="1">
      <c r="C35" s="45" t="s">
        <v>0</v>
      </c>
      <c r="D35" s="28"/>
      <c r="E35" s="24" t="s">
        <v>16</v>
      </c>
      <c r="F35" s="24" t="s">
        <v>17</v>
      </c>
      <c r="G35" s="24" t="s">
        <v>18</v>
      </c>
      <c r="H35" s="24" t="s">
        <v>19</v>
      </c>
      <c r="I35" s="27" t="s">
        <v>1</v>
      </c>
      <c r="J35" s="27" t="s">
        <v>2</v>
      </c>
      <c r="K35" s="27" t="s">
        <v>3</v>
      </c>
      <c r="M35" s="2"/>
      <c r="N35" s="2"/>
      <c r="O35" s="3"/>
      <c r="P35" s="81"/>
      <c r="Q35" s="82"/>
      <c r="R35" s="71">
        <v>1</v>
      </c>
      <c r="S35" s="71"/>
      <c r="T35" s="71"/>
      <c r="U35" s="71"/>
      <c r="V35" s="72">
        <v>2</v>
      </c>
      <c r="W35" s="73"/>
      <c r="X35" s="73"/>
      <c r="Y35" s="74"/>
      <c r="Z35" s="71"/>
      <c r="AA35" s="71"/>
    </row>
    <row r="36" spans="3:27" ht="18" customHeight="1">
      <c r="C36" s="69">
        <v>153</v>
      </c>
      <c r="D36" s="29" t="s">
        <v>27</v>
      </c>
      <c r="E36" s="25">
        <f>IF($C$36="",0,$P$37*2)</f>
        <v>1888</v>
      </c>
      <c r="F36" s="25">
        <f>IF($C$36&gt;=$S$36*2-1,($C$36-$P$36*2)*$R$37,0)</f>
        <v>15827</v>
      </c>
      <c r="G36" s="25"/>
      <c r="H36" s="25"/>
      <c r="I36" s="47">
        <f>SUM(E36:H36)</f>
        <v>17715</v>
      </c>
      <c r="J36" s="47">
        <f>ROUNDDOWN(I36*0.1,0)</f>
        <v>1771</v>
      </c>
      <c r="K36" s="47">
        <f>I36+J36</f>
        <v>19486</v>
      </c>
      <c r="M36" s="2"/>
      <c r="N36" s="75" t="s">
        <v>8</v>
      </c>
      <c r="O36" s="4" t="s">
        <v>9</v>
      </c>
      <c r="P36" s="5">
        <v>10</v>
      </c>
      <c r="Q36" s="6" t="s">
        <v>10</v>
      </c>
      <c r="R36" s="30"/>
      <c r="S36" s="8">
        <v>11</v>
      </c>
      <c r="T36" s="8" t="s">
        <v>11</v>
      </c>
      <c r="U36" s="37"/>
      <c r="V36" s="38"/>
      <c r="W36" s="39"/>
      <c r="X36" s="39"/>
      <c r="Y36" s="40"/>
      <c r="Z36" s="41"/>
      <c r="AA36" s="32"/>
    </row>
    <row r="37" spans="3:27" ht="18" customHeight="1" thickBot="1">
      <c r="C37" s="70"/>
      <c r="D37" s="29" t="s">
        <v>28</v>
      </c>
      <c r="E37" s="25">
        <f>IF($C$36="",0,$P$40*2)</f>
        <v>1888</v>
      </c>
      <c r="F37" s="25">
        <f>IF($C$36&gt;=$S$36*2-1,($C$36-$P$36*2)*$R$40,0)</f>
        <v>15827</v>
      </c>
      <c r="G37" s="25"/>
      <c r="H37" s="25"/>
      <c r="I37" s="48">
        <f>SUM(E37:H37)</f>
        <v>17715</v>
      </c>
      <c r="J37" s="48">
        <f>ROUNDDOWN(I37*0.1,0)</f>
        <v>1771</v>
      </c>
      <c r="K37" s="48">
        <f>I37+J37</f>
        <v>19486</v>
      </c>
      <c r="M37" s="2"/>
      <c r="N37" s="76"/>
      <c r="O37" s="12" t="s">
        <v>13</v>
      </c>
      <c r="P37" s="77">
        <v>944</v>
      </c>
      <c r="Q37" s="77"/>
      <c r="R37" s="77">
        <v>119</v>
      </c>
      <c r="S37" s="77"/>
      <c r="T37" s="77"/>
      <c r="U37" s="78"/>
      <c r="V37" s="57"/>
      <c r="W37" s="56"/>
      <c r="X37" s="56"/>
      <c r="Y37" s="57"/>
      <c r="Z37" s="58"/>
      <c r="AA37" s="59"/>
    </row>
    <row r="38" spans="3:27" ht="18" customHeight="1" thickBot="1">
      <c r="D38" s="27" t="s">
        <v>4</v>
      </c>
      <c r="E38" s="25">
        <f>E37-E36</f>
        <v>0</v>
      </c>
      <c r="F38" s="25">
        <f t="shared" ref="F38" si="8">F37-F36</f>
        <v>0</v>
      </c>
      <c r="G38" s="25"/>
      <c r="H38" s="25"/>
      <c r="I38" s="49">
        <f>I37-I36</f>
        <v>0</v>
      </c>
      <c r="J38" s="49">
        <f>J37-J36</f>
        <v>0</v>
      </c>
      <c r="K38" s="49">
        <f>K37-K36</f>
        <v>0</v>
      </c>
      <c r="M38" s="2"/>
      <c r="N38" s="60" t="s">
        <v>14</v>
      </c>
      <c r="O38" s="61"/>
      <c r="P38" s="62">
        <v>0</v>
      </c>
      <c r="Q38" s="62"/>
      <c r="R38" s="62">
        <v>0</v>
      </c>
      <c r="S38" s="62"/>
      <c r="T38" s="62"/>
      <c r="U38" s="63"/>
      <c r="V38" s="64"/>
      <c r="W38" s="64"/>
      <c r="X38" s="64"/>
      <c r="Y38" s="65"/>
      <c r="Z38" s="62"/>
      <c r="AA38" s="63"/>
    </row>
    <row r="39" spans="3:27" ht="18" customHeight="1">
      <c r="D39" s="27" t="s">
        <v>20</v>
      </c>
      <c r="E39" s="26">
        <f>E37/E36-1</f>
        <v>0</v>
      </c>
      <c r="F39" s="26">
        <f t="shared" ref="F39:G39" si="9">F37/F36-1</f>
        <v>0</v>
      </c>
      <c r="G39" s="26" t="e">
        <f t="shared" si="9"/>
        <v>#DIV/0!</v>
      </c>
      <c r="H39" s="26"/>
      <c r="I39" s="50">
        <f>I37/I36-1</f>
        <v>0</v>
      </c>
      <c r="J39" s="50">
        <f>J37/J36-1</f>
        <v>0</v>
      </c>
      <c r="K39" s="50">
        <f>K37/K36-1</f>
        <v>0</v>
      </c>
      <c r="M39" s="2"/>
      <c r="N39" s="52" t="s">
        <v>15</v>
      </c>
      <c r="O39" s="13" t="s">
        <v>9</v>
      </c>
      <c r="P39" s="14">
        <v>10</v>
      </c>
      <c r="Q39" s="15" t="s">
        <v>10</v>
      </c>
      <c r="R39" s="33"/>
      <c r="S39" s="17">
        <f>P39+1</f>
        <v>11</v>
      </c>
      <c r="T39" s="17" t="s">
        <v>11</v>
      </c>
      <c r="U39" s="34"/>
      <c r="V39" s="38"/>
      <c r="W39" s="39"/>
      <c r="X39" s="39"/>
      <c r="Y39" s="42"/>
      <c r="Z39" s="41"/>
      <c r="AA39" s="32"/>
    </row>
    <row r="40" spans="3:27" ht="11.25" customHeight="1" thickBot="1">
      <c r="M40" s="2"/>
      <c r="N40" s="53"/>
      <c r="O40" s="23" t="s">
        <v>13</v>
      </c>
      <c r="P40" s="54">
        <f>ROUND(P37+P37*P38,0)</f>
        <v>944</v>
      </c>
      <c r="Q40" s="54"/>
      <c r="R40" s="54">
        <f>ROUND(R37+R37*R38,0)</f>
        <v>119</v>
      </c>
      <c r="S40" s="54"/>
      <c r="T40" s="54"/>
      <c r="U40" s="55"/>
      <c r="V40" s="56"/>
      <c r="W40" s="56"/>
      <c r="X40" s="56"/>
      <c r="Y40" s="57"/>
      <c r="Z40" s="58"/>
      <c r="AA40" s="59"/>
    </row>
    <row r="41" spans="3:27" ht="11.25" customHeight="1">
      <c r="M41" s="1" t="s">
        <v>34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3:27" ht="22.5" customHeight="1" thickBot="1">
      <c r="C42" s="44" t="s">
        <v>32</v>
      </c>
      <c r="M42" s="2"/>
      <c r="N42" s="2"/>
      <c r="O42" s="3"/>
      <c r="P42" s="79" t="s">
        <v>6</v>
      </c>
      <c r="Q42" s="80"/>
      <c r="R42" s="66" t="s">
        <v>7</v>
      </c>
      <c r="S42" s="67"/>
      <c r="T42" s="67"/>
      <c r="U42" s="67"/>
      <c r="V42" s="67"/>
      <c r="W42" s="67"/>
      <c r="X42" s="67"/>
      <c r="Y42" s="67"/>
      <c r="Z42" s="67"/>
      <c r="AA42" s="68"/>
    </row>
    <row r="43" spans="3:27" ht="27" customHeight="1" thickBot="1">
      <c r="C43" s="45" t="s">
        <v>0</v>
      </c>
      <c r="D43" s="28"/>
      <c r="E43" s="24" t="s">
        <v>16</v>
      </c>
      <c r="F43" s="24" t="s">
        <v>17</v>
      </c>
      <c r="G43" s="24" t="s">
        <v>18</v>
      </c>
      <c r="H43" s="24" t="s">
        <v>19</v>
      </c>
      <c r="I43" s="27" t="s">
        <v>1</v>
      </c>
      <c r="J43" s="27" t="s">
        <v>2</v>
      </c>
      <c r="K43" s="27" t="s">
        <v>3</v>
      </c>
      <c r="M43" s="2"/>
      <c r="N43" s="2"/>
      <c r="O43" s="3"/>
      <c r="P43" s="81"/>
      <c r="Q43" s="82"/>
      <c r="R43" s="71">
        <v>1</v>
      </c>
      <c r="S43" s="71"/>
      <c r="T43" s="71"/>
      <c r="U43" s="71"/>
      <c r="V43" s="72">
        <v>2</v>
      </c>
      <c r="W43" s="73"/>
      <c r="X43" s="73"/>
      <c r="Y43" s="74"/>
      <c r="Z43" s="71"/>
      <c r="AA43" s="71"/>
    </row>
    <row r="44" spans="3:27" ht="18" customHeight="1">
      <c r="C44" s="69">
        <v>54</v>
      </c>
      <c r="D44" s="29" t="s">
        <v>27</v>
      </c>
      <c r="E44" s="25">
        <f>IF($C$44="",0,$P$45*2)</f>
        <v>2072</v>
      </c>
      <c r="F44" s="25">
        <f>IF($C$44&gt;=$S$44*2-1,($C$44-$P$44*2)*$R$45,0)</f>
        <v>7182</v>
      </c>
      <c r="G44" s="25"/>
      <c r="H44" s="25"/>
      <c r="I44" s="47">
        <f>SUM(E44:H44)</f>
        <v>9254</v>
      </c>
      <c r="J44" s="47">
        <f>ROUNDDOWN(I44*0.1,0)</f>
        <v>925</v>
      </c>
      <c r="K44" s="47">
        <f>I44+J44</f>
        <v>10179</v>
      </c>
      <c r="M44" s="2"/>
      <c r="N44" s="75" t="s">
        <v>8</v>
      </c>
      <c r="O44" s="4" t="s">
        <v>9</v>
      </c>
      <c r="P44" s="5">
        <v>8</v>
      </c>
      <c r="Q44" s="6" t="s">
        <v>10</v>
      </c>
      <c r="R44" s="30"/>
      <c r="S44" s="8">
        <v>9</v>
      </c>
      <c r="T44" s="8" t="s">
        <v>11</v>
      </c>
      <c r="U44" s="37"/>
      <c r="V44" s="38"/>
      <c r="W44" s="39"/>
      <c r="X44" s="39"/>
      <c r="Y44" s="40"/>
      <c r="Z44" s="41"/>
      <c r="AA44" s="32"/>
    </row>
    <row r="45" spans="3:27" ht="18" customHeight="1" thickBot="1">
      <c r="C45" s="70"/>
      <c r="D45" s="29" t="s">
        <v>28</v>
      </c>
      <c r="E45" s="25">
        <f>IF($C$44="",0,$P$48*2)</f>
        <v>2484</v>
      </c>
      <c r="F45" s="25">
        <f>IF($C$44&gt;=$S$44*2-1,($C$44-$P$44*2)*$R$48,0)</f>
        <v>8398</v>
      </c>
      <c r="G45" s="25"/>
      <c r="H45" s="25"/>
      <c r="I45" s="48">
        <f>SUM(E45:H45)</f>
        <v>10882</v>
      </c>
      <c r="J45" s="48">
        <f>ROUNDDOWN(I45*0.1,0)</f>
        <v>1088</v>
      </c>
      <c r="K45" s="48">
        <f>I45+J45</f>
        <v>11970</v>
      </c>
      <c r="M45" s="2"/>
      <c r="N45" s="76"/>
      <c r="O45" s="12" t="s">
        <v>13</v>
      </c>
      <c r="P45" s="77">
        <v>1036</v>
      </c>
      <c r="Q45" s="77"/>
      <c r="R45" s="77">
        <v>189</v>
      </c>
      <c r="S45" s="77"/>
      <c r="T45" s="77"/>
      <c r="U45" s="78"/>
      <c r="V45" s="57"/>
      <c r="W45" s="56"/>
      <c r="X45" s="56"/>
      <c r="Y45" s="57"/>
      <c r="Z45" s="58"/>
      <c r="AA45" s="59"/>
    </row>
    <row r="46" spans="3:27" ht="18" customHeight="1" thickBot="1">
      <c r="D46" s="27" t="s">
        <v>4</v>
      </c>
      <c r="E46" s="25">
        <f>E45-E44</f>
        <v>412</v>
      </c>
      <c r="F46" s="25">
        <f t="shared" ref="F46" si="10">F45-F44</f>
        <v>1216</v>
      </c>
      <c r="G46" s="25"/>
      <c r="H46" s="25"/>
      <c r="I46" s="49">
        <f>I45-I44</f>
        <v>1628</v>
      </c>
      <c r="J46" s="49">
        <f>J45-J44</f>
        <v>163</v>
      </c>
      <c r="K46" s="49">
        <f>K45-K44</f>
        <v>1791</v>
      </c>
      <c r="M46" s="2"/>
      <c r="N46" s="60" t="s">
        <v>14</v>
      </c>
      <c r="O46" s="61"/>
      <c r="P46" s="62">
        <v>0.2</v>
      </c>
      <c r="Q46" s="62"/>
      <c r="R46" s="62">
        <v>0.17</v>
      </c>
      <c r="S46" s="62"/>
      <c r="T46" s="62"/>
      <c r="U46" s="63"/>
      <c r="V46" s="64"/>
      <c r="W46" s="64"/>
      <c r="X46" s="64"/>
      <c r="Y46" s="65"/>
      <c r="Z46" s="62"/>
      <c r="AA46" s="63"/>
    </row>
    <row r="47" spans="3:27" ht="18" customHeight="1">
      <c r="D47" s="27" t="s">
        <v>20</v>
      </c>
      <c r="E47" s="26">
        <f>E45/E44-1</f>
        <v>0.19884169884169878</v>
      </c>
      <c r="F47" s="26">
        <f t="shared" ref="F47:G47" si="11">F45/F44-1</f>
        <v>0.1693121693121693</v>
      </c>
      <c r="G47" s="26" t="e">
        <f t="shared" si="11"/>
        <v>#DIV/0!</v>
      </c>
      <c r="H47" s="26"/>
      <c r="I47" s="50">
        <f>I45/I44-1</f>
        <v>0.17592392478928032</v>
      </c>
      <c r="J47" s="50">
        <f>J45/J44-1</f>
        <v>0.17621621621621619</v>
      </c>
      <c r="K47" s="50">
        <f>K45/K44-1</f>
        <v>0.17595048629531385</v>
      </c>
      <c r="M47" s="2"/>
      <c r="N47" s="52" t="s">
        <v>15</v>
      </c>
      <c r="O47" s="13" t="s">
        <v>9</v>
      </c>
      <c r="P47" s="14">
        <v>8</v>
      </c>
      <c r="Q47" s="15" t="s">
        <v>10</v>
      </c>
      <c r="R47" s="33"/>
      <c r="S47" s="17">
        <v>9</v>
      </c>
      <c r="T47" s="17" t="s">
        <v>11</v>
      </c>
      <c r="U47" s="34"/>
      <c r="V47" s="38"/>
      <c r="W47" s="39"/>
      <c r="X47" s="39"/>
      <c r="Y47" s="42"/>
      <c r="Z47" s="41"/>
      <c r="AA47" s="32"/>
    </row>
    <row r="48" spans="3:27" ht="14.25" customHeight="1" thickBot="1">
      <c r="M48" s="2"/>
      <c r="N48" s="53"/>
      <c r="O48" s="23" t="s">
        <v>13</v>
      </c>
      <c r="P48" s="54">
        <v>1242</v>
      </c>
      <c r="Q48" s="54"/>
      <c r="R48" s="54">
        <f>ROUND(R45+R45*R46,0)</f>
        <v>221</v>
      </c>
      <c r="S48" s="54"/>
      <c r="T48" s="54"/>
      <c r="U48" s="55"/>
      <c r="V48" s="56"/>
      <c r="W48" s="56"/>
      <c r="X48" s="56"/>
      <c r="Y48" s="57"/>
      <c r="Z48" s="58"/>
      <c r="AA48" s="59"/>
    </row>
    <row r="49" ht="18" customHeight="1"/>
    <row r="50" ht="18" customHeight="1"/>
  </sheetData>
  <sheetProtection password="A5D4" sheet="1" objects="1" scenarios="1"/>
  <mergeCells count="105">
    <mergeCell ref="N15:N16"/>
    <mergeCell ref="P16:Q16"/>
    <mergeCell ref="R16:U16"/>
    <mergeCell ref="V16:Y16"/>
    <mergeCell ref="Z16:AA16"/>
    <mergeCell ref="N14:O14"/>
    <mergeCell ref="P14:Q14"/>
    <mergeCell ref="P10:Q11"/>
    <mergeCell ref="R10:AA10"/>
    <mergeCell ref="R11:U11"/>
    <mergeCell ref="V11:Y11"/>
    <mergeCell ref="Z11:AA11"/>
    <mergeCell ref="N12:N13"/>
    <mergeCell ref="P13:Q13"/>
    <mergeCell ref="R13:U13"/>
    <mergeCell ref="V13:Y13"/>
    <mergeCell ref="Z13:AA13"/>
    <mergeCell ref="R14:U14"/>
    <mergeCell ref="V14:Y14"/>
    <mergeCell ref="Z14:AA14"/>
    <mergeCell ref="P21:Q21"/>
    <mergeCell ref="R21:U21"/>
    <mergeCell ref="V21:Y21"/>
    <mergeCell ref="Z21:AA21"/>
    <mergeCell ref="N20:N21"/>
    <mergeCell ref="P18:Q19"/>
    <mergeCell ref="R18:AA18"/>
    <mergeCell ref="R19:U19"/>
    <mergeCell ref="V19:Y19"/>
    <mergeCell ref="Z19:AA19"/>
    <mergeCell ref="N22:O22"/>
    <mergeCell ref="P22:Q22"/>
    <mergeCell ref="R22:U22"/>
    <mergeCell ref="V22:Y22"/>
    <mergeCell ref="Z22:AA22"/>
    <mergeCell ref="N23:N24"/>
    <mergeCell ref="P24:Q24"/>
    <mergeCell ref="R24:U24"/>
    <mergeCell ref="V24:Y24"/>
    <mergeCell ref="Z24:AA24"/>
    <mergeCell ref="N28:N29"/>
    <mergeCell ref="P29:Q29"/>
    <mergeCell ref="R29:U29"/>
    <mergeCell ref="V29:Y29"/>
    <mergeCell ref="Z29:AA29"/>
    <mergeCell ref="P26:Q27"/>
    <mergeCell ref="R26:AA26"/>
    <mergeCell ref="R27:U27"/>
    <mergeCell ref="V27:Y27"/>
    <mergeCell ref="Z27:AA27"/>
    <mergeCell ref="Z40:AA40"/>
    <mergeCell ref="N38:O38"/>
    <mergeCell ref="P38:Q38"/>
    <mergeCell ref="R38:U38"/>
    <mergeCell ref="V38:Y38"/>
    <mergeCell ref="Z38:AA38"/>
    <mergeCell ref="N36:N37"/>
    <mergeCell ref="P37:Q37"/>
    <mergeCell ref="R37:U37"/>
    <mergeCell ref="V37:Y37"/>
    <mergeCell ref="Z37:AA37"/>
    <mergeCell ref="C12:C13"/>
    <mergeCell ref="C20:C21"/>
    <mergeCell ref="C28:C29"/>
    <mergeCell ref="C36:C37"/>
    <mergeCell ref="P42:Q43"/>
    <mergeCell ref="N39:N40"/>
    <mergeCell ref="P40:Q40"/>
    <mergeCell ref="R40:U40"/>
    <mergeCell ref="V40:Y40"/>
    <mergeCell ref="P34:Q35"/>
    <mergeCell ref="R34:AA34"/>
    <mergeCell ref="R35:U35"/>
    <mergeCell ref="V35:Y35"/>
    <mergeCell ref="Z35:AA35"/>
    <mergeCell ref="N31:N32"/>
    <mergeCell ref="P32:Q32"/>
    <mergeCell ref="R32:U32"/>
    <mergeCell ref="V32:Y32"/>
    <mergeCell ref="Z32:AA32"/>
    <mergeCell ref="N30:O30"/>
    <mergeCell ref="P30:Q30"/>
    <mergeCell ref="R30:U30"/>
    <mergeCell ref="V30:Y30"/>
    <mergeCell ref="Z30:AA30"/>
    <mergeCell ref="R42:AA42"/>
    <mergeCell ref="C44:C45"/>
    <mergeCell ref="R43:U43"/>
    <mergeCell ref="V43:Y43"/>
    <mergeCell ref="Z43:AA43"/>
    <mergeCell ref="N44:N45"/>
    <mergeCell ref="P45:Q45"/>
    <mergeCell ref="R45:U45"/>
    <mergeCell ref="V45:Y45"/>
    <mergeCell ref="Z45:AA45"/>
    <mergeCell ref="N47:N48"/>
    <mergeCell ref="P48:Q48"/>
    <mergeCell ref="R48:U48"/>
    <mergeCell ref="V48:Y48"/>
    <mergeCell ref="Z48:AA48"/>
    <mergeCell ref="N46:O46"/>
    <mergeCell ref="P46:Q46"/>
    <mergeCell ref="R46:U46"/>
    <mergeCell ref="V46:Y46"/>
    <mergeCell ref="Z46:AA46"/>
  </mergeCells>
  <phoneticPr fontId="1"/>
  <pageMargins left="0.39370078740157483" right="0.39370078740157483" top="0.39370078740157483" bottom="0.19685039370078741" header="0.31496062992125984" footer="0.31496062992125984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諏訪広域総合情報センタ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牛山　智哉</dc:creator>
  <cp:lastModifiedBy>牛山　智哉</cp:lastModifiedBy>
  <cp:lastPrinted>2024-06-17T01:23:14Z</cp:lastPrinted>
  <dcterms:created xsi:type="dcterms:W3CDTF">2024-06-14T11:12:26Z</dcterms:created>
  <dcterms:modified xsi:type="dcterms:W3CDTF">2024-06-27T10:21:14Z</dcterms:modified>
</cp:coreProperties>
</file>