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2(2020)\F建設部\B都市計画課\01計画係\ち　駐車場法・附置義務条例\★附置義務届出手続き\★附置義務台数計算エクセル\"/>
    </mc:Choice>
  </mc:AlternateContent>
  <bookViews>
    <workbookView xWindow="0" yWindow="0" windowWidth="20490" windowHeight="7920"/>
  </bookViews>
  <sheets>
    <sheet name="駐車場整備地区・商業地域・近隣商業地域" sheetId="1" r:id="rId1"/>
  </sheets>
  <definedNames>
    <definedName name="_xlnm.Print_Area" localSheetId="0">駐車場整備地区・商業地域・近隣商業地域!$A$1:$M$54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B11" i="1"/>
  <c r="D14" i="1"/>
  <c r="B14" i="1"/>
  <c r="H14" i="1" l="1"/>
  <c r="F26" i="1"/>
  <c r="B26" i="1" l="1"/>
  <c r="F11" i="1"/>
  <c r="H31" i="1" l="1"/>
  <c r="J33" i="1"/>
  <c r="L32" i="1" l="1"/>
  <c r="J26" i="1"/>
  <c r="L26" i="1" s="1"/>
  <c r="B20" i="1"/>
  <c r="F33" i="1"/>
  <c r="D44" i="1" l="1"/>
  <c r="B37" i="1"/>
  <c r="D37" i="1"/>
  <c r="J48" i="1"/>
  <c r="H50" i="1" s="1"/>
  <c r="F37" i="1" l="1"/>
  <c r="H37" i="1" s="1"/>
  <c r="B44" i="1" s="1"/>
  <c r="F44" i="1" s="1"/>
  <c r="H44" i="1" s="1"/>
  <c r="F50" i="1" s="1"/>
  <c r="J50" i="1" s="1"/>
  <c r="F52" i="1" l="1"/>
  <c r="J52" i="1" s="1"/>
  <c r="H52" i="1"/>
</calcChain>
</file>

<file path=xl/sharedStrings.xml><?xml version="1.0" encoding="utf-8"?>
<sst xmlns="http://schemas.openxmlformats.org/spreadsheetml/2006/main" count="103" uniqueCount="69">
  <si>
    <t>建築物における駐車施設の附置等に関する条例に基づく法定台数算出表</t>
    <rPh sb="0" eb="2">
      <t>ケンチク</t>
    </rPh>
    <rPh sb="2" eb="3">
      <t>ブツ</t>
    </rPh>
    <rPh sb="7" eb="9">
      <t>チュウシャ</t>
    </rPh>
    <rPh sb="9" eb="11">
      <t>シセツ</t>
    </rPh>
    <rPh sb="12" eb="14">
      <t>フチ</t>
    </rPh>
    <rPh sb="14" eb="15">
      <t>トウ</t>
    </rPh>
    <rPh sb="16" eb="17">
      <t>カン</t>
    </rPh>
    <rPh sb="19" eb="21">
      <t>ジョウレイ</t>
    </rPh>
    <rPh sb="22" eb="23">
      <t>モト</t>
    </rPh>
    <rPh sb="25" eb="29">
      <t>ホウテイダイスウ</t>
    </rPh>
    <rPh sb="29" eb="31">
      <t>サンシュツ</t>
    </rPh>
    <rPh sb="31" eb="32">
      <t>ヒョウ</t>
    </rPh>
    <phoneticPr fontId="1"/>
  </si>
  <si>
    <t>+</t>
    <phoneticPr fontId="1"/>
  </si>
  <si>
    <t>＝</t>
    <phoneticPr fontId="1"/>
  </si>
  <si>
    <t>+</t>
    <phoneticPr fontId="1"/>
  </si>
  <si>
    <t>×</t>
    <phoneticPr fontId="1"/>
  </si>
  <si>
    <t>1/2</t>
    <phoneticPr fontId="1"/>
  </si>
  <si>
    <t>÷</t>
    <phoneticPr fontId="1"/>
  </si>
  <si>
    <t>=</t>
    <phoneticPr fontId="1"/>
  </si>
  <si>
    <t>×</t>
    <phoneticPr fontId="1"/>
  </si>
  <si>
    <t>→</t>
    <phoneticPr fontId="1"/>
  </si>
  <si>
    <t>-</t>
    <phoneticPr fontId="1"/>
  </si>
  <si>
    <t>×</t>
    <phoneticPr fontId="1"/>
  </si>
  <si>
    <t>（6000</t>
    <phoneticPr fontId="1"/>
  </si>
  <si>
    <t>）</t>
    <phoneticPr fontId="1"/>
  </si>
  <si>
    <t>＝</t>
    <phoneticPr fontId="1"/>
  </si>
  <si>
    <t>＝</t>
    <phoneticPr fontId="1"/>
  </si>
  <si>
    <t>幅</t>
    <rPh sb="0" eb="1">
      <t>ハバ</t>
    </rPh>
    <phoneticPr fontId="1"/>
  </si>
  <si>
    <t>奥行き</t>
    <rPh sb="0" eb="2">
      <t>オクユ</t>
    </rPh>
    <phoneticPr fontId="1"/>
  </si>
  <si>
    <t>3.5ｍ</t>
    <phoneticPr fontId="1"/>
  </si>
  <si>
    <t>6.0ｍ</t>
    <phoneticPr fontId="1"/>
  </si>
  <si>
    <t>2.5ｍ</t>
    <phoneticPr fontId="1"/>
  </si>
  <si>
    <t>2.3ｍ</t>
    <phoneticPr fontId="1"/>
  </si>
  <si>
    <t>5.0ｍ</t>
    <phoneticPr fontId="1"/>
  </si>
  <si>
    <t>-</t>
    <phoneticPr fontId="1"/>
  </si>
  <si>
    <t>㎡</t>
    <phoneticPr fontId="1"/>
  </si>
  <si>
    <t>㎡</t>
    <phoneticPr fontId="1"/>
  </si>
  <si>
    <t>※駐車施設の用途に供する部分を除く</t>
    <rPh sb="1" eb="3">
      <t>チュウシャ</t>
    </rPh>
    <rPh sb="3" eb="5">
      <t>シセツ</t>
    </rPh>
    <rPh sb="6" eb="8">
      <t>ヨウト</t>
    </rPh>
    <rPh sb="9" eb="10">
      <t>キョウ</t>
    </rPh>
    <rPh sb="12" eb="14">
      <t>ブブン</t>
    </rPh>
    <rPh sb="15" eb="16">
      <t>ノゾ</t>
    </rPh>
    <phoneticPr fontId="1"/>
  </si>
  <si>
    <t>台</t>
    <rPh sb="0" eb="1">
      <t>ダイ</t>
    </rPh>
    <phoneticPr fontId="1"/>
  </si>
  <si>
    <t>(駐車場整備地区、商業地域、近隣商業地域)</t>
    <rPh sb="1" eb="3">
      <t>チュウシャ</t>
    </rPh>
    <rPh sb="3" eb="4">
      <t>ジョウ</t>
    </rPh>
    <rPh sb="4" eb="6">
      <t>セイビ</t>
    </rPh>
    <rPh sb="6" eb="8">
      <t>チク</t>
    </rPh>
    <rPh sb="9" eb="11">
      <t>ショウギョウ</t>
    </rPh>
    <rPh sb="11" eb="13">
      <t>チイキ</t>
    </rPh>
    <rPh sb="14" eb="16">
      <t>キンリン</t>
    </rPh>
    <rPh sb="16" eb="18">
      <t>ショウギョウ</t>
    </rPh>
    <rPh sb="18" eb="20">
      <t>チイキ</t>
    </rPh>
    <phoneticPr fontId="1"/>
  </si>
  <si>
    <t>台</t>
    <rPh sb="0" eb="1">
      <t>ダイ</t>
    </rPh>
    <phoneticPr fontId="1"/>
  </si>
  <si>
    <t>×</t>
    <phoneticPr fontId="1"/>
  </si>
  <si>
    <t>×</t>
    <phoneticPr fontId="1"/>
  </si>
  <si>
    <t>×</t>
    <phoneticPr fontId="1"/>
  </si>
  <si>
    <t>（車椅子用）</t>
    <rPh sb="1" eb="4">
      <t>クルマイス</t>
    </rPh>
    <rPh sb="4" eb="5">
      <t>ヨウ</t>
    </rPh>
    <phoneticPr fontId="1"/>
  </si>
  <si>
    <t>（中型車用）</t>
    <rPh sb="1" eb="3">
      <t>チュウガタ</t>
    </rPh>
    <rPh sb="3" eb="4">
      <t>シャ</t>
    </rPh>
    <rPh sb="4" eb="5">
      <t>ヨウ</t>
    </rPh>
    <phoneticPr fontId="1"/>
  </si>
  <si>
    <t>（小型車用）</t>
    <rPh sb="1" eb="5">
      <t>コガタシャヨウ</t>
    </rPh>
    <phoneticPr fontId="1"/>
  </si>
  <si>
    <t>◇対象となる建物の面積</t>
    <rPh sb="1" eb="3">
      <t>タイショウ</t>
    </rPh>
    <rPh sb="6" eb="8">
      <t>タテモノ</t>
    </rPh>
    <rPh sb="9" eb="11">
      <t>メンセキ</t>
    </rPh>
    <phoneticPr fontId="1"/>
  </si>
  <si>
    <t>◇届出の要否</t>
    <rPh sb="1" eb="3">
      <t>トドケデ</t>
    </rPh>
    <rPh sb="4" eb="6">
      <t>ヨウヒ</t>
    </rPh>
    <phoneticPr fontId="1"/>
  </si>
  <si>
    <t>◇附置義務台数計算</t>
    <rPh sb="1" eb="3">
      <t>フチ</t>
    </rPh>
    <rPh sb="3" eb="5">
      <t>ギム</t>
    </rPh>
    <rPh sb="5" eb="7">
      <t>ダイスウ</t>
    </rPh>
    <rPh sb="7" eb="9">
      <t>ケイサン</t>
    </rPh>
    <phoneticPr fontId="1"/>
  </si>
  <si>
    <r>
      <rPr>
        <b/>
        <sz val="11"/>
        <color theme="1"/>
        <rFont val="ＭＳ Ｐゴシック"/>
        <family val="3"/>
        <charset val="128"/>
        <scheme val="minor"/>
      </rPr>
      <t>　</t>
    </r>
    <r>
      <rPr>
        <b/>
        <u/>
        <sz val="11"/>
        <color theme="1"/>
        <rFont val="ＭＳ Ｐゴシック"/>
        <family val="3"/>
        <charset val="128"/>
        <scheme val="minor"/>
      </rPr>
      <t>※延床面積が6,000㎡未満の場合の緩和</t>
    </r>
    <rPh sb="2" eb="4">
      <t>ノベユカ</t>
    </rPh>
    <rPh sb="4" eb="6">
      <t>メンセキ</t>
    </rPh>
    <rPh sb="13" eb="15">
      <t>ミマン</t>
    </rPh>
    <rPh sb="16" eb="18">
      <t>バアイ</t>
    </rPh>
    <rPh sb="19" eb="21">
      <t>カンワ</t>
    </rPh>
    <phoneticPr fontId="1"/>
  </si>
  <si>
    <t>◇駐車施設の規模</t>
    <rPh sb="1" eb="5">
      <t>チュウシャシセツ</t>
    </rPh>
    <rPh sb="6" eb="8">
      <t>キボ</t>
    </rPh>
    <phoneticPr fontId="1"/>
  </si>
  <si>
    <t>㎡</t>
    <phoneticPr fontId="1"/>
  </si>
  <si>
    <t>　　　附置義務台数の30％以上は中型車用とし、そのうち1台以上は車椅子用とする。</t>
    <rPh sb="3" eb="5">
      <t>フチ</t>
    </rPh>
    <rPh sb="5" eb="7">
      <t>ギム</t>
    </rPh>
    <rPh sb="7" eb="9">
      <t>ダイスウ</t>
    </rPh>
    <rPh sb="13" eb="15">
      <t>イジョウ</t>
    </rPh>
    <rPh sb="16" eb="19">
      <t>チュウガタシャ</t>
    </rPh>
    <rPh sb="19" eb="20">
      <t>ヨウ</t>
    </rPh>
    <rPh sb="28" eb="29">
      <t>ダイ</t>
    </rPh>
    <rPh sb="29" eb="31">
      <t>イジョウ</t>
    </rPh>
    <rPh sb="32" eb="35">
      <t>クルマイス</t>
    </rPh>
    <rPh sb="35" eb="36">
      <t>ヨウ</t>
    </rPh>
    <phoneticPr fontId="1"/>
  </si>
  <si>
    <t>↓ここに入力</t>
    <rPh sb="4" eb="6">
      <t>ニュウリョク</t>
    </rPh>
    <phoneticPr fontId="1"/>
  </si>
  <si>
    <t>切上げ</t>
    <rPh sb="0" eb="2">
      <t>キリア</t>
    </rPh>
    <phoneticPr fontId="1"/>
  </si>
  <si>
    <t>小数点第3位</t>
    <rPh sb="0" eb="3">
      <t>ショウスウテン</t>
    </rPh>
    <rPh sb="3" eb="4">
      <t>ダイ</t>
    </rPh>
    <phoneticPr fontId="1"/>
  </si>
  <si>
    <t>四捨五入</t>
    <rPh sb="0" eb="4">
      <t>シシャゴニュウ</t>
    </rPh>
    <phoneticPr fontId="1"/>
  </si>
  <si>
    <t>特定用途部分の延床面積（Ａ）</t>
    <rPh sb="0" eb="2">
      <t>トクテイ</t>
    </rPh>
    <rPh sb="2" eb="4">
      <t>ヨウト</t>
    </rPh>
    <rPh sb="4" eb="6">
      <t>ブブン</t>
    </rPh>
    <rPh sb="7" eb="9">
      <t>ノベユカ</t>
    </rPh>
    <rPh sb="9" eb="11">
      <t>メンセキ</t>
    </rPh>
    <phoneticPr fontId="1"/>
  </si>
  <si>
    <t>非特定用途部分の延床面積（Ｂ）</t>
    <rPh sb="0" eb="1">
      <t>ヒ</t>
    </rPh>
    <rPh sb="1" eb="3">
      <t>トクテイ</t>
    </rPh>
    <rPh sb="3" eb="5">
      <t>ヨウト</t>
    </rPh>
    <rPh sb="5" eb="7">
      <t>ブブン</t>
    </rPh>
    <rPh sb="8" eb="10">
      <t>ノベユカ</t>
    </rPh>
    <rPh sb="10" eb="12">
      <t>メンセキ</t>
    </rPh>
    <phoneticPr fontId="1"/>
  </si>
  <si>
    <t>（Ａ）</t>
    <phoneticPr fontId="1"/>
  </si>
  <si>
    <t>（Ｂ）</t>
    <phoneticPr fontId="1"/>
  </si>
  <si>
    <t>延床面積（Ｃ）</t>
    <rPh sb="0" eb="2">
      <t>ノベユカ</t>
    </rPh>
    <rPh sb="2" eb="4">
      <t>メンセキ</t>
    </rPh>
    <phoneticPr fontId="1"/>
  </si>
  <si>
    <t>（Ｂ）</t>
    <phoneticPr fontId="1"/>
  </si>
  <si>
    <t>算定面積（Ｄ）</t>
    <rPh sb="0" eb="2">
      <t>サンテイ</t>
    </rPh>
    <rPh sb="2" eb="4">
      <t>メンセキ</t>
    </rPh>
    <phoneticPr fontId="1"/>
  </si>
  <si>
    <t>　　　（算定面積（Ｄ）が1,000㎡を超えるか否かで判定）</t>
    <rPh sb="4" eb="8">
      <t>サンテイメンセキ</t>
    </rPh>
    <rPh sb="19" eb="20">
      <t>コ</t>
    </rPh>
    <rPh sb="23" eb="24">
      <t>イナ</t>
    </rPh>
    <rPh sb="26" eb="28">
      <t>ハンテイ</t>
    </rPh>
    <phoneticPr fontId="1"/>
  </si>
  <si>
    <t>（Ａ）</t>
    <phoneticPr fontId="1"/>
  </si>
  <si>
    <t>（Ｅ）</t>
    <phoneticPr fontId="1"/>
  </si>
  <si>
    <t>（Ｆ）</t>
    <phoneticPr fontId="1"/>
  </si>
  <si>
    <t>（Ｃ）</t>
    <phoneticPr fontId="1"/>
  </si>
  <si>
    <t>（Ｄ）</t>
    <phoneticPr fontId="1"/>
  </si>
  <si>
    <t>（Ｃ）</t>
    <phoneticPr fontId="1"/>
  </si>
  <si>
    <t>（Ｇ）</t>
    <phoneticPr fontId="1"/>
  </si>
  <si>
    <t>（Ｅ）</t>
    <phoneticPr fontId="1"/>
  </si>
  <si>
    <t>（Ｈ）</t>
    <phoneticPr fontId="1"/>
  </si>
  <si>
    <t>（Ｆ）又は（Ｈ）</t>
    <rPh sb="3" eb="4">
      <t>マタ</t>
    </rPh>
    <phoneticPr fontId="1"/>
  </si>
  <si>
    <t>(I)</t>
    <phoneticPr fontId="1"/>
  </si>
  <si>
    <t>(J)</t>
    <phoneticPr fontId="1"/>
  </si>
  <si>
    <t>(F)又は（Ｈ）</t>
    <rPh sb="3" eb="4">
      <t>マタ</t>
    </rPh>
    <phoneticPr fontId="1"/>
  </si>
  <si>
    <t>（Ｉ）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</si>
</sst>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56" fontId="0" fillId="0" borderId="2" xfId="0" quotePrefix="1" applyNumberFormat="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8" xfId="0"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2" fillId="0" borderId="0" xfId="0" applyFont="1"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 fillId="0" borderId="0" xfId="0" applyFont="1" applyBorder="1" applyAlignment="1">
      <alignment horizontal="center" vertical="center"/>
    </xf>
    <xf numFmtId="0" fontId="0" fillId="0" borderId="10" xfId="0" applyBorder="1">
      <alignment vertical="center"/>
    </xf>
    <xf numFmtId="0" fontId="2" fillId="0" borderId="8" xfId="0" applyFont="1" applyBorder="1">
      <alignment vertical="center"/>
    </xf>
    <xf numFmtId="0" fontId="0" fillId="0" borderId="0" xfId="0" applyBorder="1" applyAlignment="1">
      <alignment horizontal="left" vertical="center"/>
    </xf>
    <xf numFmtId="0" fontId="5" fillId="0" borderId="8" xfId="0" applyFont="1" applyBorder="1" applyAlignment="1">
      <alignment horizontal="left" vertical="center"/>
    </xf>
    <xf numFmtId="0" fontId="4" fillId="0" borderId="8" xfId="0" applyFont="1" applyBorder="1">
      <alignment vertical="center"/>
    </xf>
    <xf numFmtId="0" fontId="3" fillId="0" borderId="0" xfId="0" applyFont="1" applyBorder="1">
      <alignment vertical="center"/>
    </xf>
    <xf numFmtId="0" fontId="0" fillId="0" borderId="6" xfId="0" applyBorder="1" applyAlignment="1">
      <alignment horizontal="center" vertical="center"/>
    </xf>
    <xf numFmtId="176" fontId="0" fillId="0" borderId="2" xfId="0" applyNumberFormat="1" applyBorder="1" applyAlignment="1">
      <alignment horizontal="center" vertical="center"/>
    </xf>
    <xf numFmtId="2" fontId="0" fillId="0" borderId="2" xfId="0" applyNumberFormat="1" applyBorder="1" applyAlignment="1">
      <alignment horizontal="center" vertical="center"/>
    </xf>
    <xf numFmtId="176" fontId="0" fillId="0" borderId="0" xfId="0" applyNumberFormat="1" applyBorder="1" applyAlignment="1">
      <alignment horizontal="center" vertical="center"/>
    </xf>
    <xf numFmtId="2" fontId="0" fillId="2" borderId="1" xfId="0" applyNumberFormat="1" applyFill="1" applyBorder="1" applyProtection="1">
      <alignment vertical="center"/>
      <protection locked="0"/>
    </xf>
    <xf numFmtId="2" fontId="0" fillId="0" borderId="1" xfId="0" applyNumberFormat="1" applyBorder="1" applyAlignment="1">
      <alignment horizontal="center" vertical="center"/>
    </xf>
    <xf numFmtId="2" fontId="0" fillId="0" borderId="13" xfId="0" applyNumberFormat="1" applyBorder="1" applyAlignment="1">
      <alignment horizontal="center" vertical="center"/>
    </xf>
    <xf numFmtId="2" fontId="0" fillId="0" borderId="4" xfId="0" applyNumberFormat="1" applyBorder="1" applyAlignment="1">
      <alignment horizontal="center" vertical="center"/>
    </xf>
    <xf numFmtId="56" fontId="0" fillId="0" borderId="0" xfId="0" quotePrefix="1" applyNumberForma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2" fontId="0" fillId="0" borderId="2" xfId="0" applyNumberFormat="1" applyFill="1" applyBorder="1" applyAlignment="1">
      <alignment horizontal="center" vertical="center"/>
    </xf>
    <xf numFmtId="0" fontId="0" fillId="0" borderId="9" xfId="0" applyBorder="1" applyAlignment="1">
      <alignment horizontal="left" vertical="center"/>
    </xf>
    <xf numFmtId="0" fontId="0" fillId="0" borderId="13" xfId="0" applyBorder="1">
      <alignment vertical="center"/>
    </xf>
    <xf numFmtId="0" fontId="0" fillId="0" borderId="19" xfId="0" applyBorder="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2" fontId="0" fillId="0" borderId="0" xfId="0" applyNumberForma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lignment vertical="center"/>
    </xf>
    <xf numFmtId="0" fontId="2" fillId="0" borderId="15"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31</xdr:row>
      <xdr:rowOff>85725</xdr:rowOff>
    </xdr:from>
    <xdr:to>
      <xdr:col>10</xdr:col>
      <xdr:colOff>9525</xdr:colOff>
      <xdr:row>31</xdr:row>
      <xdr:rowOff>85725</xdr:rowOff>
    </xdr:to>
    <xdr:cxnSp macro="">
      <xdr:nvCxnSpPr>
        <xdr:cNvPr id="3" name="直線コネクタ 2"/>
        <xdr:cNvCxnSpPr/>
      </xdr:nvCxnSpPr>
      <xdr:spPr>
        <a:xfrm>
          <a:off x="1409700" y="5505450"/>
          <a:ext cx="33528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view="pageLayout" zoomScaleNormal="80" workbookViewId="0">
      <selection activeCell="H6" sqref="H6"/>
    </sheetView>
  </sheetViews>
  <sheetFormatPr defaultRowHeight="13.5" x14ac:dyDescent="0.15"/>
  <cols>
    <col min="1" max="1" width="6.875" customWidth="1"/>
    <col min="3" max="3" width="2.625" customWidth="1"/>
    <col min="5" max="5" width="2.625" customWidth="1"/>
    <col min="6" max="6" width="9.5" bestFit="1" customWidth="1"/>
    <col min="7" max="7" width="2.625" customWidth="1"/>
    <col min="9" max="9" width="2.625" customWidth="1"/>
    <col min="11" max="11" width="3.625" customWidth="1"/>
  </cols>
  <sheetData>
    <row r="1" spans="1:15" ht="14.25" x14ac:dyDescent="0.15">
      <c r="A1" s="62" t="s">
        <v>0</v>
      </c>
      <c r="B1" s="62"/>
      <c r="C1" s="62"/>
      <c r="D1" s="62"/>
      <c r="E1" s="62"/>
      <c r="F1" s="62"/>
      <c r="G1" s="62"/>
      <c r="H1" s="62"/>
      <c r="I1" s="62"/>
      <c r="J1" s="62"/>
      <c r="K1" s="62"/>
      <c r="L1" s="62"/>
      <c r="M1" s="62"/>
    </row>
    <row r="2" spans="1:15" ht="14.25" x14ac:dyDescent="0.15">
      <c r="A2" s="62" t="s">
        <v>28</v>
      </c>
      <c r="B2" s="62"/>
      <c r="C2" s="62"/>
      <c r="D2" s="62"/>
      <c r="E2" s="62"/>
      <c r="F2" s="62"/>
      <c r="G2" s="62"/>
      <c r="H2" s="62"/>
      <c r="I2" s="62"/>
      <c r="J2" s="62"/>
      <c r="K2" s="62"/>
      <c r="L2" s="62"/>
      <c r="M2" s="62"/>
    </row>
    <row r="4" spans="1:15" ht="15" customHeight="1" x14ac:dyDescent="0.15">
      <c r="A4" s="14" t="s">
        <v>36</v>
      </c>
      <c r="B4" s="15"/>
      <c r="C4" s="15"/>
      <c r="D4" s="15"/>
      <c r="E4" s="15"/>
      <c r="F4" s="15"/>
      <c r="G4" s="15"/>
      <c r="H4" s="15"/>
      <c r="I4" s="15"/>
      <c r="J4" s="15"/>
      <c r="K4" s="15"/>
      <c r="L4" s="15"/>
      <c r="M4" s="16"/>
    </row>
    <row r="5" spans="1:15" ht="15" customHeight="1" thickBot="1" x14ac:dyDescent="0.2">
      <c r="A5" s="17"/>
      <c r="B5" s="18"/>
      <c r="C5" s="18"/>
      <c r="D5" s="18"/>
      <c r="E5" s="18"/>
      <c r="H5" s="30" t="s">
        <v>43</v>
      </c>
      <c r="I5" s="18"/>
      <c r="J5" s="18"/>
      <c r="K5" s="18"/>
      <c r="L5" s="18"/>
      <c r="M5" s="19"/>
    </row>
    <row r="6" spans="1:15" ht="15" customHeight="1" thickBot="1" x14ac:dyDescent="0.2">
      <c r="A6" s="17"/>
      <c r="B6" s="47" t="s">
        <v>47</v>
      </c>
      <c r="C6" s="47"/>
      <c r="D6" s="47"/>
      <c r="E6" s="48"/>
      <c r="F6" s="45"/>
      <c r="G6" s="46"/>
      <c r="H6" s="35">
        <v>3000</v>
      </c>
      <c r="I6" s="13" t="s">
        <v>24</v>
      </c>
      <c r="J6" s="18"/>
      <c r="K6" s="18"/>
      <c r="L6" s="18"/>
      <c r="M6" s="19"/>
    </row>
    <row r="7" spans="1:15" ht="15" customHeight="1" thickBot="1" x14ac:dyDescent="0.2">
      <c r="A7" s="17"/>
      <c r="B7" s="47" t="s">
        <v>48</v>
      </c>
      <c r="C7" s="47"/>
      <c r="D7" s="47"/>
      <c r="E7" s="48"/>
      <c r="F7" s="45"/>
      <c r="G7" s="46"/>
      <c r="H7" s="35">
        <v>2000</v>
      </c>
      <c r="I7" s="13" t="s">
        <v>25</v>
      </c>
      <c r="J7" s="18"/>
      <c r="K7" s="18"/>
      <c r="L7" s="18"/>
      <c r="M7" s="19"/>
    </row>
    <row r="8" spans="1:15" ht="15" customHeight="1" x14ac:dyDescent="0.15">
      <c r="A8" s="17"/>
      <c r="B8" s="18" t="s">
        <v>26</v>
      </c>
      <c r="C8" s="18"/>
      <c r="D8" s="18"/>
      <c r="E8" s="18"/>
      <c r="F8" s="18"/>
      <c r="G8" s="18"/>
      <c r="H8" s="18"/>
      <c r="I8" s="18"/>
      <c r="J8" s="18"/>
      <c r="K8" s="18"/>
      <c r="L8" s="18"/>
      <c r="M8" s="19"/>
    </row>
    <row r="9" spans="1:15" ht="15" customHeight="1" x14ac:dyDescent="0.15">
      <c r="A9" s="17"/>
      <c r="B9" s="18"/>
      <c r="C9" s="18"/>
      <c r="D9" s="18"/>
      <c r="E9" s="18"/>
      <c r="F9" s="18"/>
      <c r="G9" s="18"/>
      <c r="H9" s="18"/>
      <c r="I9" s="18"/>
      <c r="J9" s="18"/>
      <c r="K9" s="18"/>
      <c r="L9" s="18"/>
      <c r="M9" s="19"/>
    </row>
    <row r="10" spans="1:15" ht="15" customHeight="1" thickBot="1" x14ac:dyDescent="0.2">
      <c r="A10" s="17"/>
      <c r="B10" s="22" t="s">
        <v>49</v>
      </c>
      <c r="C10" s="22"/>
      <c r="D10" s="22" t="s">
        <v>50</v>
      </c>
      <c r="E10" s="18"/>
      <c r="F10" s="20" t="s">
        <v>51</v>
      </c>
      <c r="G10" s="18"/>
      <c r="H10" s="18"/>
      <c r="I10" s="18"/>
      <c r="J10" s="18"/>
      <c r="K10" s="18"/>
      <c r="L10" s="18"/>
      <c r="M10" s="19"/>
    </row>
    <row r="11" spans="1:15" ht="15" customHeight="1" thickBot="1" x14ac:dyDescent="0.2">
      <c r="A11" s="17"/>
      <c r="B11" s="43">
        <f>H6</f>
        <v>3000</v>
      </c>
      <c r="C11" s="21" t="s">
        <v>1</v>
      </c>
      <c r="D11" s="43">
        <f>H7</f>
        <v>2000</v>
      </c>
      <c r="E11" s="22" t="s">
        <v>2</v>
      </c>
      <c r="F11" s="36">
        <f>SUM(B11,D11)</f>
        <v>5000</v>
      </c>
      <c r="G11" s="22" t="s">
        <v>41</v>
      </c>
      <c r="H11" s="22"/>
      <c r="I11" s="22"/>
      <c r="J11" s="18"/>
      <c r="K11" s="22"/>
      <c r="L11" s="22"/>
      <c r="M11" s="23"/>
      <c r="N11" s="1"/>
      <c r="O11" s="1"/>
    </row>
    <row r="12" spans="1:15" ht="15" customHeight="1" x14ac:dyDescent="0.15">
      <c r="A12" s="17"/>
      <c r="B12" s="22"/>
      <c r="C12" s="22"/>
      <c r="D12" s="22"/>
      <c r="E12" s="22"/>
      <c r="F12" s="22"/>
      <c r="G12" s="22"/>
      <c r="H12" s="22"/>
      <c r="I12" s="22"/>
      <c r="J12" s="18"/>
      <c r="K12" s="22"/>
      <c r="L12" s="22"/>
      <c r="M12" s="23"/>
      <c r="N12" s="1"/>
      <c r="O12" s="1"/>
    </row>
    <row r="13" spans="1:15" ht="15" customHeight="1" thickBot="1" x14ac:dyDescent="0.2">
      <c r="A13" s="17"/>
      <c r="B13" s="22" t="s">
        <v>49</v>
      </c>
      <c r="C13" s="22"/>
      <c r="D13" s="55" t="s">
        <v>52</v>
      </c>
      <c r="E13" s="22"/>
      <c r="F13" s="22"/>
      <c r="G13" s="22"/>
      <c r="H13" s="24" t="s">
        <v>53</v>
      </c>
      <c r="I13" s="22"/>
      <c r="J13" s="18"/>
      <c r="K13" s="22"/>
      <c r="L13" s="22"/>
      <c r="M13" s="23"/>
      <c r="N13" s="1"/>
      <c r="O13" s="1"/>
    </row>
    <row r="14" spans="1:15" ht="15" customHeight="1" thickBot="1" x14ac:dyDescent="0.2">
      <c r="A14" s="17"/>
      <c r="B14" s="33">
        <f>H6</f>
        <v>3000</v>
      </c>
      <c r="C14" s="22" t="s">
        <v>3</v>
      </c>
      <c r="D14" s="33">
        <f>H7</f>
        <v>2000</v>
      </c>
      <c r="E14" s="22" t="s">
        <v>4</v>
      </c>
      <c r="F14" s="9" t="s">
        <v>5</v>
      </c>
      <c r="G14" s="22" t="s">
        <v>2</v>
      </c>
      <c r="H14" s="36">
        <f>ROUND(B14+D14*0.5,2)</f>
        <v>4000</v>
      </c>
      <c r="I14" s="22" t="s">
        <v>24</v>
      </c>
      <c r="J14" s="22"/>
      <c r="K14" s="22"/>
      <c r="L14" s="22"/>
      <c r="M14" s="23"/>
      <c r="N14" s="1"/>
      <c r="O14" s="1"/>
    </row>
    <row r="15" spans="1:15" ht="15" customHeight="1" x14ac:dyDescent="0.15">
      <c r="A15" s="17"/>
      <c r="B15" s="22"/>
      <c r="C15" s="22"/>
      <c r="D15" s="22"/>
      <c r="E15" s="22"/>
      <c r="F15" s="39"/>
      <c r="G15" s="22"/>
      <c r="H15" s="41" t="s">
        <v>45</v>
      </c>
      <c r="I15" s="22"/>
      <c r="J15" s="22"/>
      <c r="K15" s="22"/>
      <c r="L15" s="22"/>
      <c r="M15" s="23"/>
      <c r="N15" s="1"/>
      <c r="O15" s="1"/>
    </row>
    <row r="16" spans="1:15" ht="15" customHeight="1" x14ac:dyDescent="0.15">
      <c r="A16" s="17"/>
      <c r="B16" s="22"/>
      <c r="C16" s="22"/>
      <c r="D16" s="22"/>
      <c r="E16" s="22"/>
      <c r="F16" s="39"/>
      <c r="G16" s="22"/>
      <c r="H16" s="42" t="s">
        <v>46</v>
      </c>
      <c r="I16" s="22"/>
      <c r="J16" s="22"/>
      <c r="K16" s="22"/>
      <c r="L16" s="22"/>
      <c r="M16" s="23"/>
      <c r="N16" s="1"/>
      <c r="O16" s="1"/>
    </row>
    <row r="17" spans="1:15" ht="15" customHeight="1" x14ac:dyDescent="0.15">
      <c r="A17" s="14" t="s">
        <v>37</v>
      </c>
      <c r="B17" s="31"/>
      <c r="C17" s="31"/>
      <c r="D17" s="31"/>
      <c r="E17" s="31"/>
      <c r="F17" s="31"/>
      <c r="G17" s="31"/>
      <c r="H17" s="31"/>
      <c r="I17" s="31"/>
      <c r="J17" s="31"/>
      <c r="K17" s="31"/>
      <c r="L17" s="31"/>
      <c r="M17" s="5"/>
      <c r="N17" s="1"/>
      <c r="O17" s="1"/>
    </row>
    <row r="18" spans="1:15" ht="15" customHeight="1" x14ac:dyDescent="0.15">
      <c r="A18" s="17" t="s">
        <v>54</v>
      </c>
      <c r="B18" s="22"/>
      <c r="C18" s="22"/>
      <c r="D18" s="22"/>
      <c r="E18" s="22"/>
      <c r="F18" s="22"/>
      <c r="G18" s="22"/>
      <c r="H18" s="22"/>
      <c r="I18" s="22"/>
      <c r="J18" s="22"/>
      <c r="K18" s="22"/>
      <c r="L18" s="22"/>
      <c r="M18" s="23"/>
      <c r="N18" s="1"/>
      <c r="O18" s="1"/>
    </row>
    <row r="19" spans="1:15" ht="15" customHeight="1" thickBot="1" x14ac:dyDescent="0.2">
      <c r="A19" s="17"/>
      <c r="B19" s="22"/>
      <c r="C19" s="22"/>
      <c r="D19" s="22"/>
      <c r="E19" s="22"/>
      <c r="F19" s="22"/>
      <c r="G19" s="22"/>
      <c r="H19" s="22"/>
      <c r="I19" s="22"/>
      <c r="J19" s="22"/>
      <c r="K19" s="22"/>
      <c r="L19" s="22"/>
      <c r="M19" s="23"/>
      <c r="N19" s="1"/>
      <c r="O19" s="1"/>
    </row>
    <row r="20" spans="1:15" ht="15" customHeight="1" x14ac:dyDescent="0.15">
      <c r="A20" s="17"/>
      <c r="B20" s="63" t="str">
        <f>IF(H14&gt;1000,"届出必要","届出不要")</f>
        <v>届出必要</v>
      </c>
      <c r="C20" s="64"/>
      <c r="D20" s="22"/>
      <c r="E20" s="22"/>
      <c r="F20" s="22"/>
      <c r="G20" s="22"/>
      <c r="H20" s="22"/>
      <c r="I20" s="22"/>
      <c r="J20" s="22"/>
      <c r="K20" s="22"/>
      <c r="L20" s="22"/>
      <c r="M20" s="23"/>
      <c r="N20" s="1"/>
      <c r="O20" s="1"/>
    </row>
    <row r="21" spans="1:15" ht="15" customHeight="1" thickBot="1" x14ac:dyDescent="0.2">
      <c r="A21" s="17"/>
      <c r="B21" s="65"/>
      <c r="C21" s="66"/>
      <c r="D21" s="22"/>
      <c r="E21" s="22"/>
      <c r="F21" s="22"/>
      <c r="G21" s="22"/>
      <c r="H21" s="22"/>
      <c r="I21" s="22"/>
      <c r="J21" s="22"/>
      <c r="K21" s="22"/>
      <c r="L21" s="22"/>
      <c r="M21" s="23"/>
      <c r="N21" s="1"/>
      <c r="O21" s="1"/>
    </row>
    <row r="22" spans="1:15" ht="15" customHeight="1" x14ac:dyDescent="0.15">
      <c r="A22" s="25"/>
      <c r="B22" s="6"/>
      <c r="C22" s="6"/>
      <c r="D22" s="6"/>
      <c r="E22" s="6"/>
      <c r="F22" s="6"/>
      <c r="G22" s="6"/>
      <c r="H22" s="6"/>
      <c r="I22" s="6"/>
      <c r="J22" s="6"/>
      <c r="K22" s="6"/>
      <c r="L22" s="6"/>
      <c r="M22" s="7"/>
      <c r="N22" s="1"/>
      <c r="O22" s="1"/>
    </row>
    <row r="23" spans="1:15" ht="15" customHeight="1" x14ac:dyDescent="0.15">
      <c r="A23" s="26" t="s">
        <v>38</v>
      </c>
      <c r="B23" s="22"/>
      <c r="C23" s="22"/>
      <c r="D23" s="22"/>
      <c r="E23" s="22"/>
      <c r="F23" s="22"/>
      <c r="G23" s="22"/>
      <c r="H23" s="22"/>
      <c r="I23" s="22"/>
      <c r="J23" s="22"/>
      <c r="K23" s="22"/>
      <c r="L23" s="22"/>
      <c r="M23" s="23"/>
      <c r="N23" s="1"/>
      <c r="O23" s="1"/>
    </row>
    <row r="24" spans="1:15" ht="15" customHeight="1" x14ac:dyDescent="0.15">
      <c r="A24" s="26"/>
      <c r="B24" s="22"/>
      <c r="C24" s="22"/>
      <c r="D24" s="22"/>
      <c r="E24" s="22"/>
      <c r="F24" s="22"/>
      <c r="G24" s="22"/>
      <c r="H24" s="22"/>
      <c r="I24" s="22"/>
      <c r="J24" s="22"/>
      <c r="K24" s="22"/>
      <c r="L24" s="22"/>
      <c r="M24" s="23"/>
      <c r="N24" s="1"/>
      <c r="O24" s="1"/>
    </row>
    <row r="25" spans="1:15" ht="15" customHeight="1" thickBot="1" x14ac:dyDescent="0.2">
      <c r="A25" s="17"/>
      <c r="B25" s="22" t="s">
        <v>55</v>
      </c>
      <c r="C25" s="49"/>
      <c r="D25" s="49"/>
      <c r="E25" s="22"/>
      <c r="F25" s="22" t="s">
        <v>52</v>
      </c>
      <c r="G25" s="49"/>
      <c r="H25" s="49"/>
      <c r="I25" s="22"/>
      <c r="J25" s="22" t="s">
        <v>56</v>
      </c>
      <c r="L25" s="22" t="s">
        <v>57</v>
      </c>
      <c r="M25" s="23"/>
      <c r="N25" s="1"/>
      <c r="O25" s="1"/>
    </row>
    <row r="26" spans="1:15" ht="15" customHeight="1" thickBot="1" x14ac:dyDescent="0.2">
      <c r="A26" s="17"/>
      <c r="B26" s="33">
        <f>B11</f>
        <v>3000</v>
      </c>
      <c r="C26" s="22" t="s">
        <v>6</v>
      </c>
      <c r="D26" s="8">
        <v>150</v>
      </c>
      <c r="E26" s="22" t="s">
        <v>1</v>
      </c>
      <c r="F26" s="33">
        <f>D11</f>
        <v>2000</v>
      </c>
      <c r="G26" s="22" t="s">
        <v>6</v>
      </c>
      <c r="H26" s="8">
        <v>450</v>
      </c>
      <c r="I26" s="22" t="s">
        <v>2</v>
      </c>
      <c r="J26" s="32">
        <f>IF(H14&gt;1000,ROUND(B26/D26+F26/H26,2),"")</f>
        <v>24.44</v>
      </c>
      <c r="K26" s="22" t="s">
        <v>9</v>
      </c>
      <c r="L26" s="2">
        <f>IF(H14&gt;1000,ROUNDUP(J26,0),"")</f>
        <v>25</v>
      </c>
      <c r="M26" s="44" t="s">
        <v>27</v>
      </c>
      <c r="N26" s="1"/>
      <c r="O26" s="1"/>
    </row>
    <row r="27" spans="1:15" ht="15" customHeight="1" x14ac:dyDescent="0.15">
      <c r="A27" s="17"/>
      <c r="B27" s="22"/>
      <c r="C27" s="22"/>
      <c r="D27" s="22"/>
      <c r="E27" s="22"/>
      <c r="F27" s="22"/>
      <c r="G27" s="22"/>
      <c r="H27" s="22"/>
      <c r="I27" s="22"/>
      <c r="J27" s="41" t="s">
        <v>45</v>
      </c>
      <c r="K27" s="27"/>
      <c r="L27" s="40" t="s">
        <v>44</v>
      </c>
      <c r="M27" s="23"/>
      <c r="N27" s="1"/>
      <c r="O27" s="1"/>
    </row>
    <row r="28" spans="1:15" ht="15" customHeight="1" x14ac:dyDescent="0.15">
      <c r="A28" s="17"/>
      <c r="B28" s="22"/>
      <c r="C28" s="22"/>
      <c r="D28" s="22"/>
      <c r="E28" s="22"/>
      <c r="F28" s="22"/>
      <c r="G28" s="22"/>
      <c r="H28" s="22"/>
      <c r="I28" s="22"/>
      <c r="J28" s="42" t="s">
        <v>46</v>
      </c>
      <c r="K28" s="22"/>
      <c r="L28" s="22"/>
      <c r="M28" s="23"/>
      <c r="N28" s="1"/>
      <c r="O28" s="1"/>
    </row>
    <row r="29" spans="1:15" ht="15" customHeight="1" x14ac:dyDescent="0.15">
      <c r="A29" s="28" t="s">
        <v>39</v>
      </c>
      <c r="B29" s="18"/>
      <c r="C29" s="22"/>
      <c r="D29" s="22"/>
      <c r="E29" s="22"/>
      <c r="F29" s="22"/>
      <c r="G29" s="22"/>
      <c r="H29" s="22"/>
      <c r="I29" s="22"/>
      <c r="J29" s="22"/>
      <c r="K29" s="22"/>
      <c r="L29" s="22"/>
      <c r="M29" s="23"/>
      <c r="N29" s="1"/>
      <c r="O29" s="1"/>
    </row>
    <row r="30" spans="1:15" ht="15" customHeight="1" x14ac:dyDescent="0.15">
      <c r="A30" s="17"/>
      <c r="B30" s="22"/>
      <c r="C30" s="22"/>
      <c r="D30" s="22"/>
      <c r="E30" s="22"/>
      <c r="F30" s="22"/>
      <c r="G30" s="22"/>
      <c r="H30" s="22" t="s">
        <v>58</v>
      </c>
      <c r="I30" s="22"/>
      <c r="J30" s="22"/>
      <c r="K30" s="22"/>
      <c r="L30" s="22"/>
      <c r="M30" s="23"/>
      <c r="N30" s="1"/>
      <c r="O30" s="1"/>
    </row>
    <row r="31" spans="1:15" ht="15" customHeight="1" x14ac:dyDescent="0.15">
      <c r="A31" s="17"/>
      <c r="B31" s="22"/>
      <c r="C31" s="22"/>
      <c r="D31" s="8">
        <v>1000</v>
      </c>
      <c r="E31" s="22" t="s">
        <v>11</v>
      </c>
      <c r="F31" s="10" t="s">
        <v>12</v>
      </c>
      <c r="G31" s="11" t="s">
        <v>10</v>
      </c>
      <c r="H31" s="37">
        <f>F11</f>
        <v>5000</v>
      </c>
      <c r="I31" s="12" t="s">
        <v>13</v>
      </c>
      <c r="J31" s="22"/>
      <c r="K31" s="22"/>
      <c r="L31" s="22" t="s">
        <v>61</v>
      </c>
      <c r="M31" s="23"/>
      <c r="N31" s="1"/>
      <c r="O31" s="1"/>
    </row>
    <row r="32" spans="1:15" ht="15" customHeight="1" x14ac:dyDescent="0.15">
      <c r="A32" s="17"/>
      <c r="B32" s="8">
        <v>1</v>
      </c>
      <c r="C32" s="22" t="s">
        <v>10</v>
      </c>
      <c r="D32" s="22"/>
      <c r="E32" s="22"/>
      <c r="F32" s="22"/>
      <c r="G32" s="22"/>
      <c r="H32" s="22"/>
      <c r="I32" s="22"/>
      <c r="J32" s="22"/>
      <c r="K32" s="22" t="s">
        <v>14</v>
      </c>
      <c r="L32" s="33">
        <f>IF(H14&gt;1000,IF(F11&lt;6000,ROUND(1-((1000*(6000-F11))/(6000*H14-1000*F11)),2),"適用しない"),"")</f>
        <v>0.95</v>
      </c>
      <c r="M32" s="23"/>
      <c r="N32" s="1"/>
      <c r="O32" s="1"/>
    </row>
    <row r="33" spans="1:15" ht="15" customHeight="1" x14ac:dyDescent="0.15">
      <c r="A33" s="17"/>
      <c r="B33" s="22"/>
      <c r="C33" s="22"/>
      <c r="D33" s="10">
        <v>6000</v>
      </c>
      <c r="E33" s="11" t="s">
        <v>8</v>
      </c>
      <c r="F33" s="38">
        <f>H14</f>
        <v>4000</v>
      </c>
      <c r="G33" s="22" t="s">
        <v>10</v>
      </c>
      <c r="H33" s="10">
        <v>1000</v>
      </c>
      <c r="I33" s="11" t="s">
        <v>8</v>
      </c>
      <c r="J33" s="38">
        <f>F11</f>
        <v>5000</v>
      </c>
      <c r="K33" s="22"/>
      <c r="L33" s="41" t="s">
        <v>45</v>
      </c>
      <c r="M33" s="23"/>
      <c r="N33" s="1"/>
      <c r="O33" s="1"/>
    </row>
    <row r="34" spans="1:15" ht="15" customHeight="1" x14ac:dyDescent="0.15">
      <c r="A34" s="17"/>
      <c r="B34" s="22"/>
      <c r="C34" s="22"/>
      <c r="D34" s="22"/>
      <c r="E34" s="22"/>
      <c r="F34" s="22" t="s">
        <v>59</v>
      </c>
      <c r="G34" s="22"/>
      <c r="H34" s="22"/>
      <c r="I34" s="22"/>
      <c r="J34" s="22" t="s">
        <v>60</v>
      </c>
      <c r="K34" s="22"/>
      <c r="L34" s="42" t="s">
        <v>46</v>
      </c>
      <c r="M34" s="23"/>
      <c r="N34" s="1"/>
      <c r="O34" s="1"/>
    </row>
    <row r="35" spans="1:15" ht="15" customHeight="1" x14ac:dyDescent="0.15">
      <c r="A35" s="17"/>
      <c r="B35" s="22"/>
      <c r="C35" s="22"/>
      <c r="D35" s="22"/>
      <c r="E35" s="22"/>
      <c r="F35" s="22"/>
      <c r="G35" s="22"/>
      <c r="H35" s="22"/>
      <c r="I35" s="22"/>
      <c r="J35" s="22"/>
      <c r="K35" s="22"/>
      <c r="L35" s="42"/>
      <c r="M35" s="23"/>
      <c r="N35" s="1"/>
      <c r="O35" s="1"/>
    </row>
    <row r="36" spans="1:15" ht="15" customHeight="1" thickBot="1" x14ac:dyDescent="0.2">
      <c r="A36" s="17"/>
      <c r="B36" s="22" t="s">
        <v>62</v>
      </c>
      <c r="C36" s="22"/>
      <c r="D36" s="22" t="s">
        <v>61</v>
      </c>
      <c r="E36" s="22"/>
      <c r="F36" s="22"/>
      <c r="H36" s="22" t="s">
        <v>63</v>
      </c>
      <c r="I36" s="22"/>
      <c r="J36" s="22"/>
      <c r="K36" s="22"/>
      <c r="L36" s="22"/>
      <c r="M36" s="23"/>
      <c r="N36" s="1"/>
      <c r="O36" s="1"/>
    </row>
    <row r="37" spans="1:15" ht="15" customHeight="1" thickBot="1" x14ac:dyDescent="0.2">
      <c r="A37" s="17"/>
      <c r="B37" s="32">
        <f>IF(B20="届出不要","",IF(F11&lt;6000,ROUND(B26/D26+F26/H26,2),""))</f>
        <v>24.44</v>
      </c>
      <c r="C37" s="22" t="s">
        <v>8</v>
      </c>
      <c r="D37" s="32">
        <f>IF(B20="届出不要","",IF(F11&lt;6000,ROUND(1-((1000*(6000-F11))/(6000*H14-1000*F11)),2),""))</f>
        <v>0.95</v>
      </c>
      <c r="E37" s="22" t="s">
        <v>15</v>
      </c>
      <c r="F37" s="32">
        <f>IF(B20="届出不要","",IF(F11&lt;6000,ROUND(B37*D37,2),""))</f>
        <v>23.22</v>
      </c>
      <c r="G37" s="22" t="s">
        <v>9</v>
      </c>
      <c r="H37" s="2">
        <f>IF(B20="届出不要","",IF(F11&lt;6000,ROUNDUP(F37,0),""))</f>
        <v>24</v>
      </c>
      <c r="I37" s="22" t="s">
        <v>29</v>
      </c>
      <c r="J37" s="22"/>
      <c r="K37" s="22"/>
      <c r="L37" s="22"/>
      <c r="M37" s="23"/>
      <c r="N37" s="1"/>
      <c r="O37" s="1"/>
    </row>
    <row r="38" spans="1:15" ht="15" customHeight="1" x14ac:dyDescent="0.15">
      <c r="A38" s="17"/>
      <c r="B38" s="34"/>
      <c r="C38" s="22"/>
      <c r="D38" s="34"/>
      <c r="E38" s="22"/>
      <c r="F38" s="41" t="s">
        <v>45</v>
      </c>
      <c r="G38" s="22"/>
      <c r="H38" s="40" t="s">
        <v>44</v>
      </c>
      <c r="I38" s="22"/>
      <c r="J38" s="22"/>
      <c r="K38" s="22"/>
      <c r="L38" s="22"/>
      <c r="M38" s="23"/>
      <c r="N38" s="1"/>
      <c r="O38" s="1"/>
    </row>
    <row r="39" spans="1:15" ht="15" customHeight="1" x14ac:dyDescent="0.15">
      <c r="A39" s="17"/>
      <c r="B39" s="34"/>
      <c r="C39" s="22"/>
      <c r="D39" s="34"/>
      <c r="E39" s="22"/>
      <c r="F39" s="42" t="s">
        <v>46</v>
      </c>
      <c r="G39" s="22"/>
      <c r="H39" s="22"/>
      <c r="I39" s="22"/>
      <c r="J39" s="22"/>
      <c r="K39" s="22"/>
      <c r="L39" s="22"/>
      <c r="M39" s="23"/>
      <c r="N39" s="1"/>
      <c r="O39" s="1"/>
    </row>
    <row r="40" spans="1:15" ht="15" customHeight="1" x14ac:dyDescent="0.15">
      <c r="A40" s="14" t="s">
        <v>40</v>
      </c>
      <c r="B40" s="31"/>
      <c r="C40" s="31"/>
      <c r="D40" s="31"/>
      <c r="E40" s="31"/>
      <c r="F40" s="31"/>
      <c r="G40" s="31"/>
      <c r="H40" s="31"/>
      <c r="I40" s="31"/>
      <c r="J40" s="31"/>
      <c r="K40" s="31"/>
      <c r="L40" s="31"/>
      <c r="M40" s="5"/>
      <c r="N40" s="1"/>
      <c r="O40" s="1"/>
    </row>
    <row r="41" spans="1:15" ht="15" customHeight="1" x14ac:dyDescent="0.15">
      <c r="A41" s="29" t="s">
        <v>42</v>
      </c>
      <c r="B41" s="22"/>
      <c r="C41" s="22"/>
      <c r="D41" s="22"/>
      <c r="E41" s="22"/>
      <c r="F41" s="22"/>
      <c r="G41" s="22"/>
      <c r="H41" s="22"/>
      <c r="I41" s="22"/>
      <c r="J41" s="22"/>
      <c r="K41" s="22"/>
      <c r="L41" s="22"/>
      <c r="M41" s="23"/>
      <c r="N41" s="1"/>
      <c r="O41" s="1"/>
    </row>
    <row r="42" spans="1:15" ht="15" customHeight="1" x14ac:dyDescent="0.15">
      <c r="A42" s="29"/>
      <c r="B42" s="22"/>
      <c r="C42" s="22"/>
      <c r="D42" s="22"/>
      <c r="E42" s="22"/>
      <c r="F42" s="22"/>
      <c r="G42" s="22"/>
      <c r="H42" s="22"/>
      <c r="I42" s="22"/>
      <c r="J42" s="22"/>
      <c r="K42" s="22"/>
      <c r="L42" s="22"/>
      <c r="M42" s="23"/>
      <c r="N42" s="1"/>
      <c r="O42" s="1"/>
    </row>
    <row r="43" spans="1:15" ht="15" customHeight="1" thickBot="1" x14ac:dyDescent="0.2">
      <c r="A43" s="26"/>
      <c r="B43" s="22" t="s">
        <v>64</v>
      </c>
      <c r="C43" s="22"/>
      <c r="D43" s="22"/>
      <c r="E43" s="22"/>
      <c r="F43" s="22"/>
      <c r="G43" s="22"/>
      <c r="H43" s="22" t="s">
        <v>65</v>
      </c>
      <c r="I43" s="22"/>
      <c r="J43" s="22"/>
      <c r="K43" s="22"/>
      <c r="L43" s="22"/>
      <c r="M43" s="23"/>
      <c r="N43" s="1"/>
      <c r="O43" s="1"/>
    </row>
    <row r="44" spans="1:15" ht="15" customHeight="1" thickBot="1" x14ac:dyDescent="0.2">
      <c r="A44" s="17"/>
      <c r="B44" s="8">
        <f>IF(H14&gt;1000,IF(F11&lt;6000,H37,L26),"")</f>
        <v>24</v>
      </c>
      <c r="C44" s="22" t="s">
        <v>8</v>
      </c>
      <c r="D44" s="8">
        <f>IF(B20="届出不要","",0.3)</f>
        <v>0.3</v>
      </c>
      <c r="E44" s="22" t="s">
        <v>15</v>
      </c>
      <c r="F44" s="8">
        <f>IF(H14&gt;1000,B44*0.3,"")</f>
        <v>7.1999999999999993</v>
      </c>
      <c r="G44" s="22" t="s">
        <v>9</v>
      </c>
      <c r="H44" s="2">
        <f>IF(H14&gt;1000,ROUNDUP(F44,0),"")</f>
        <v>8</v>
      </c>
      <c r="I44" s="22" t="s">
        <v>27</v>
      </c>
      <c r="J44" s="22"/>
      <c r="K44" s="22"/>
      <c r="L44" s="22"/>
      <c r="M44" s="23"/>
    </row>
    <row r="45" spans="1:15" ht="15" customHeight="1" x14ac:dyDescent="0.15">
      <c r="A45" s="17"/>
      <c r="B45" s="22"/>
      <c r="C45" s="22"/>
      <c r="D45" s="22"/>
      <c r="E45" s="22"/>
      <c r="F45" s="22"/>
      <c r="G45" s="22"/>
      <c r="H45" s="40" t="s">
        <v>44</v>
      </c>
      <c r="I45" s="22"/>
      <c r="J45" s="22"/>
      <c r="K45" s="22"/>
      <c r="L45" s="22"/>
      <c r="M45" s="23"/>
      <c r="N45" s="1"/>
      <c r="O45" s="1"/>
    </row>
    <row r="46" spans="1:15" ht="15" customHeight="1" thickBot="1" x14ac:dyDescent="0.2">
      <c r="A46" s="17"/>
      <c r="B46" s="22" t="s">
        <v>16</v>
      </c>
      <c r="C46" s="22" t="s">
        <v>30</v>
      </c>
      <c r="D46" s="22" t="s">
        <v>17</v>
      </c>
      <c r="E46" s="22"/>
      <c r="F46" s="22"/>
      <c r="G46" s="22"/>
      <c r="H46" s="22"/>
      <c r="I46" s="22"/>
      <c r="J46" s="22"/>
      <c r="K46" s="22"/>
      <c r="L46" s="22"/>
      <c r="M46" s="23"/>
      <c r="N46" s="1"/>
      <c r="O46" s="1"/>
    </row>
    <row r="47" spans="1:15" ht="15" customHeight="1" x14ac:dyDescent="0.15">
      <c r="A47" s="17"/>
      <c r="B47" s="3" t="s">
        <v>18</v>
      </c>
      <c r="C47" s="4" t="s">
        <v>30</v>
      </c>
      <c r="D47" s="50" t="s">
        <v>19</v>
      </c>
      <c r="E47" s="3"/>
      <c r="F47" s="50"/>
      <c r="G47" s="50"/>
      <c r="H47" s="50"/>
      <c r="I47" s="50"/>
      <c r="J47" s="53" t="s">
        <v>66</v>
      </c>
      <c r="K47" s="54"/>
      <c r="L47" s="22"/>
      <c r="M47" s="23"/>
      <c r="N47" s="1"/>
      <c r="O47" s="1"/>
    </row>
    <row r="48" spans="1:15" ht="15" customHeight="1" thickBot="1" x14ac:dyDescent="0.2">
      <c r="A48" s="17"/>
      <c r="B48" s="60" t="s">
        <v>33</v>
      </c>
      <c r="C48" s="61"/>
      <c r="D48" s="61"/>
      <c r="E48" s="52"/>
      <c r="F48" s="51"/>
      <c r="G48" s="51"/>
      <c r="H48" s="51"/>
      <c r="I48" s="51"/>
      <c r="J48" s="56">
        <f>IF(B20="届出不要","",1)</f>
        <v>1</v>
      </c>
      <c r="K48" s="57" t="s">
        <v>29</v>
      </c>
      <c r="L48" s="22"/>
      <c r="M48" s="23"/>
      <c r="N48" s="1"/>
      <c r="O48" s="1"/>
    </row>
    <row r="49" spans="1:15" ht="15" customHeight="1" x14ac:dyDescent="0.15">
      <c r="A49" s="17"/>
      <c r="B49" s="3" t="s">
        <v>20</v>
      </c>
      <c r="C49" s="4" t="s">
        <v>31</v>
      </c>
      <c r="D49" s="50" t="s">
        <v>19</v>
      </c>
      <c r="E49" s="3"/>
      <c r="F49" s="50" t="s">
        <v>65</v>
      </c>
      <c r="G49" s="50"/>
      <c r="H49" s="50" t="s">
        <v>66</v>
      </c>
      <c r="I49" s="15"/>
      <c r="J49" s="58"/>
      <c r="K49" s="59"/>
      <c r="L49" s="22"/>
      <c r="M49" s="23"/>
      <c r="N49" s="1"/>
      <c r="O49" s="1"/>
    </row>
    <row r="50" spans="1:15" ht="15" customHeight="1" thickBot="1" x14ac:dyDescent="0.2">
      <c r="A50" s="17"/>
      <c r="B50" s="60" t="s">
        <v>34</v>
      </c>
      <c r="C50" s="61"/>
      <c r="D50" s="61"/>
      <c r="E50" s="52"/>
      <c r="F50" s="51">
        <f>H44</f>
        <v>8</v>
      </c>
      <c r="G50" s="51" t="s">
        <v>10</v>
      </c>
      <c r="H50" s="51">
        <f>J48</f>
        <v>1</v>
      </c>
      <c r="I50" s="51" t="s">
        <v>7</v>
      </c>
      <c r="J50" s="56">
        <f>IF(B20="届出不要","",F50-H50)</f>
        <v>7</v>
      </c>
      <c r="K50" s="57" t="s">
        <v>27</v>
      </c>
      <c r="L50" s="22"/>
      <c r="M50" s="23"/>
      <c r="N50" s="1"/>
      <c r="O50" s="1"/>
    </row>
    <row r="51" spans="1:15" ht="15" customHeight="1" x14ac:dyDescent="0.15">
      <c r="A51" s="17"/>
      <c r="B51" s="3" t="s">
        <v>21</v>
      </c>
      <c r="C51" s="4" t="s">
        <v>32</v>
      </c>
      <c r="D51" s="50" t="s">
        <v>22</v>
      </c>
      <c r="E51" s="3"/>
      <c r="F51" s="50" t="s">
        <v>67</v>
      </c>
      <c r="G51" s="50"/>
      <c r="H51" s="50" t="s">
        <v>68</v>
      </c>
      <c r="I51" s="15"/>
      <c r="J51" s="58"/>
      <c r="K51" s="59"/>
      <c r="L51" s="22"/>
      <c r="M51" s="23"/>
      <c r="N51" s="1"/>
      <c r="O51" s="1"/>
    </row>
    <row r="52" spans="1:15" ht="15" customHeight="1" thickBot="1" x14ac:dyDescent="0.2">
      <c r="A52" s="17"/>
      <c r="B52" s="60" t="s">
        <v>35</v>
      </c>
      <c r="C52" s="61"/>
      <c r="D52" s="61"/>
      <c r="E52" s="52"/>
      <c r="F52" s="51">
        <f>IF(H14&gt;1000,IF(F11&lt;6000,H37,L26),"")</f>
        <v>24</v>
      </c>
      <c r="G52" s="51" t="s">
        <v>23</v>
      </c>
      <c r="H52" s="51">
        <f>H44</f>
        <v>8</v>
      </c>
      <c r="I52" s="51" t="s">
        <v>7</v>
      </c>
      <c r="J52" s="56">
        <f>IF(B20="届出不要","",F52-H44)</f>
        <v>16</v>
      </c>
      <c r="K52" s="57" t="s">
        <v>27</v>
      </c>
      <c r="L52" s="22"/>
      <c r="M52" s="23"/>
      <c r="N52" s="1"/>
      <c r="O52" s="1"/>
    </row>
    <row r="53" spans="1:15" ht="15" customHeight="1" x14ac:dyDescent="0.15">
      <c r="A53" s="17"/>
      <c r="B53" s="22"/>
      <c r="C53" s="22"/>
      <c r="D53" s="22"/>
      <c r="E53" s="22"/>
      <c r="F53" s="22"/>
      <c r="G53" s="22"/>
      <c r="H53" s="22"/>
      <c r="I53" s="22"/>
      <c r="J53" s="22"/>
      <c r="K53" s="22"/>
      <c r="L53" s="22"/>
      <c r="M53" s="23"/>
      <c r="N53" s="1"/>
      <c r="O53" s="1"/>
    </row>
    <row r="54" spans="1:15" ht="15" customHeight="1" x14ac:dyDescent="0.15">
      <c r="A54" s="25"/>
      <c r="B54" s="6"/>
      <c r="C54" s="6"/>
      <c r="D54" s="6"/>
      <c r="E54" s="6"/>
      <c r="F54" s="6"/>
      <c r="G54" s="6"/>
      <c r="H54" s="6"/>
      <c r="I54" s="6"/>
      <c r="J54" s="6"/>
      <c r="K54" s="6"/>
      <c r="L54" s="6"/>
      <c r="M54" s="7"/>
      <c r="N54" s="1"/>
      <c r="O54" s="1"/>
    </row>
  </sheetData>
  <sheetProtection sheet="1" objects="1" scenarios="1" selectLockedCells="1"/>
  <mergeCells count="6">
    <mergeCell ref="B48:D48"/>
    <mergeCell ref="B50:D50"/>
    <mergeCell ref="B52:D52"/>
    <mergeCell ref="A1:M1"/>
    <mergeCell ref="A2:M2"/>
    <mergeCell ref="B20:C21"/>
  </mergeCells>
  <phoneticPr fontId="1"/>
  <pageMargins left="0.7" right="0.7" top="0.75" bottom="0.75" header="0.3" footer="0.3"/>
  <pageSetup paperSize="9" orientation="portrait" horizontalDpi="0" verticalDpi="0" r:id="rId1"/>
  <headerFooter>
    <oddHeader>&amp;R&amp;F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駐車場整備地区・商業地域・近隣商業地域</vt:lpstr>
      <vt:lpstr>駐車場整備地区・商業地域・近隣商業地域!Print_Area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河西　裕太</dc:creator>
  <cp:lastModifiedBy>河西　裕太</cp:lastModifiedBy>
  <cp:lastPrinted>2021-01-27T07:22:24Z</cp:lastPrinted>
  <dcterms:created xsi:type="dcterms:W3CDTF">2021-01-21T04:21:25Z</dcterms:created>
  <dcterms:modified xsi:type="dcterms:W3CDTF">2021-02-01T01:19:07Z</dcterms:modified>
</cp:coreProperties>
</file>